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650" tabRatio="912" activeTab="9"/>
  </bookViews>
  <sheets>
    <sheet name="GR-215" sheetId="1" r:id="rId1"/>
    <sheet name="Грей ДЗ-98" sheetId="2" r:id="rId2"/>
    <sheet name="ZL-50G" sheetId="3" r:id="rId3"/>
    <sheet name="Дресста" sheetId="4" r:id="rId4"/>
    <sheet name="Шантуи-23" sheetId="5" r:id="rId5"/>
    <sheet name="ш-16" sheetId="6" r:id="rId6"/>
    <sheet name="CAT" sheetId="7" r:id="rId7"/>
    <sheet name="HITACHI" sheetId="8" r:id="rId8"/>
    <sheet name="Заявка" sheetId="9" state="hidden" r:id="rId9"/>
    <sheet name="СУММА" sheetId="10" r:id="rId10"/>
  </sheets>
  <definedNames>
    <definedName name="_xlnm.Print_Area" localSheetId="8">'Заявка'!$A$1:$Q$70</definedName>
    <definedName name="_xlnm.Print_Area" localSheetId="9">'СУММА'!$A$1:$I$74</definedName>
  </definedNames>
  <calcPr fullCalcOnLoad="1"/>
</workbook>
</file>

<file path=xl/sharedStrings.xml><?xml version="1.0" encoding="utf-8"?>
<sst xmlns="http://schemas.openxmlformats.org/spreadsheetml/2006/main" count="549" uniqueCount="126">
  <si>
    <t>Сумма</t>
  </si>
  <si>
    <t>Ед. изм.</t>
  </si>
  <si>
    <t>Фильтр воздушный</t>
  </si>
  <si>
    <t>шт.</t>
  </si>
  <si>
    <t>Примечание</t>
  </si>
  <si>
    <t>Итого</t>
  </si>
  <si>
    <t>кол-во на 1 а/м</t>
  </si>
  <si>
    <t>замены м/ч</t>
  </si>
  <si>
    <t>потребность</t>
  </si>
  <si>
    <t>в год 1 а/м</t>
  </si>
  <si>
    <t xml:space="preserve">Кол-во обсл.а/м </t>
  </si>
  <si>
    <t>Необходимо всего</t>
  </si>
  <si>
    <t>периодичность</t>
  </si>
  <si>
    <t>поставка по кварталам</t>
  </si>
  <si>
    <t>Согласовано:</t>
  </si>
  <si>
    <t xml:space="preserve">ЗАЯВКА </t>
  </si>
  <si>
    <t>№ п/п</t>
  </si>
  <si>
    <t>Наименование оборудования (наименование работ)</t>
  </si>
  <si>
    <t>Номер по каталагу, чертежу (тех. характеристики)</t>
  </si>
  <si>
    <t>Кол-во машин.</t>
  </si>
  <si>
    <t>Кол-во на 1ед.</t>
  </si>
  <si>
    <t>Планируемые затраты, тенге</t>
  </si>
  <si>
    <t xml:space="preserve">Цена за 1 ед. </t>
  </si>
  <si>
    <t>Фильтр масляный ДВС</t>
  </si>
  <si>
    <t>Фильтр КПП</t>
  </si>
  <si>
    <t xml:space="preserve">Фильтр гидравлический </t>
  </si>
  <si>
    <t>Фильтр воздушный в сборе</t>
  </si>
  <si>
    <t>ZL-50G</t>
  </si>
  <si>
    <t>Фильтр гидравлический</t>
  </si>
  <si>
    <t>Фильтр топливный тонкой очистки</t>
  </si>
  <si>
    <t>Фильтр топливный грубой очистки</t>
  </si>
  <si>
    <t>Кол-во в год</t>
  </si>
  <si>
    <t xml:space="preserve">Кол-во </t>
  </si>
  <si>
    <t>1 квартал</t>
  </si>
  <si>
    <t>2 квартал</t>
  </si>
  <si>
    <t>3 квартал</t>
  </si>
  <si>
    <t>4 квартал</t>
  </si>
  <si>
    <t>Неснижаемый запас на складе</t>
  </si>
  <si>
    <t>Необходимые фильтра</t>
  </si>
  <si>
    <t>201-1117040-А</t>
  </si>
  <si>
    <t>Фильтр топливный грубый очистки</t>
  </si>
  <si>
    <t>Фильтр топливный тонкий очистки</t>
  </si>
  <si>
    <t xml:space="preserve">Фильтр топливный </t>
  </si>
  <si>
    <t xml:space="preserve">Фильтр воздушный </t>
  </si>
  <si>
    <t xml:space="preserve">Фильтр гидравлики </t>
  </si>
  <si>
    <t>Фильтр трансмиссии</t>
  </si>
  <si>
    <t>201-1105538</t>
  </si>
  <si>
    <t>FS 1212</t>
  </si>
  <si>
    <t>LF 670</t>
  </si>
  <si>
    <t>LF 777</t>
  </si>
  <si>
    <t>6127-81-7412</t>
  </si>
  <si>
    <t>175-49-11580</t>
  </si>
  <si>
    <t>175-49-11222</t>
  </si>
  <si>
    <t>Фильтр влагоделитель</t>
  </si>
  <si>
    <t>WF 2076</t>
  </si>
  <si>
    <t>400504-00110</t>
  </si>
  <si>
    <t>Автопогрузчик ZL-50</t>
  </si>
  <si>
    <t>Автопогрузчик DRESSTA</t>
  </si>
  <si>
    <t>5580 (5488)</t>
  </si>
  <si>
    <t>Фильтр трансмиссии  (КПП)</t>
  </si>
  <si>
    <t>867-01-0425</t>
  </si>
  <si>
    <t xml:space="preserve">          867-01-0282</t>
  </si>
  <si>
    <t>Автогрейдер ДЗ-98</t>
  </si>
  <si>
    <t>840-1012040-12</t>
  </si>
  <si>
    <t>ДЗ-98 3210002</t>
  </si>
  <si>
    <t>У.491.0335</t>
  </si>
  <si>
    <t>Фильтр масленный  ДВС 9009</t>
  </si>
  <si>
    <t>Фильтр масленный  ДВС 0818</t>
  </si>
  <si>
    <t>Фильтр масленный   ДВС</t>
  </si>
  <si>
    <t>DRESSTA E-534</t>
  </si>
  <si>
    <t>ДЗ-98</t>
  </si>
  <si>
    <t xml:space="preserve">Фильтр масленный  ДВС </t>
  </si>
  <si>
    <t>"____"__________ 2020г</t>
  </si>
  <si>
    <t>"____"____________ 2020г</t>
  </si>
  <si>
    <t xml:space="preserve">                                  "Утверждаю"</t>
  </si>
  <si>
    <t>Расчет количества фильтров для бульдозера Shantui SD-23 до 4000 м/ч</t>
  </si>
  <si>
    <t>Модель а/г</t>
  </si>
  <si>
    <t>Врио гл. инженера</t>
  </si>
  <si>
    <t>Насиров Л.___________</t>
  </si>
  <si>
    <t>_________ Исманов Р.</t>
  </si>
  <si>
    <t>Ст. механик</t>
  </si>
  <si>
    <t>Шербаев Д.</t>
  </si>
  <si>
    <t>Нач. УТБТ</t>
  </si>
  <si>
    <t>Абдурахманов Д.</t>
  </si>
  <si>
    <t>Модель а/п</t>
  </si>
  <si>
    <t>Расчет количества фильтров на 2021 год для погрузчика DRESSTA E-534 до 2500 м/ч</t>
  </si>
  <si>
    <t>Расчет количества фильтров на 2021 год для автогрейдера ДЗ-98 до 4500 м/ч</t>
  </si>
  <si>
    <t>И.о. начальника филиала</t>
  </si>
  <si>
    <t xml:space="preserve">Shantui SD-23  </t>
  </si>
  <si>
    <t xml:space="preserve">Shantui SD-16  </t>
  </si>
  <si>
    <t>Расчет количества фильтров для бульдозера CAT 385 BL до 6000 м/ч</t>
  </si>
  <si>
    <t>CAT 385</t>
  </si>
  <si>
    <t>Модель бул.</t>
  </si>
  <si>
    <t>Модель экс.</t>
  </si>
  <si>
    <t>HITACHI</t>
  </si>
  <si>
    <t>GR-215</t>
  </si>
  <si>
    <t>Расчет количества фильтров на 2021 год для автогрейдера GR-215 до 4500 м/ч</t>
  </si>
  <si>
    <t>Расчет количества фильтров для бульдозера Shantui SD-16 до 4000 м/ч</t>
  </si>
  <si>
    <t>JX-0818</t>
  </si>
  <si>
    <t>Автогрейдер GR-215</t>
  </si>
  <si>
    <t>Бульдозер SHANTUI SD-23,16</t>
  </si>
  <si>
    <t>Р557440</t>
  </si>
  <si>
    <t>FF 5485</t>
  </si>
  <si>
    <t>нет,550596</t>
  </si>
  <si>
    <t>нет, Р557440</t>
  </si>
  <si>
    <t>нет, 550391</t>
  </si>
  <si>
    <t>Расчет количества фильтров для эксковатора HITACHI до 6000 м/ч</t>
  </si>
  <si>
    <t>Фильтр топливный (тонкий,грубий очистка)</t>
  </si>
  <si>
    <t>FS 1212,FF420</t>
  </si>
  <si>
    <t>Экскаватор CAT</t>
  </si>
  <si>
    <t>Экскаватор HITACHI</t>
  </si>
  <si>
    <t>На приобретение фильтрующих элементов по участку ТБТ  филиал "Разрез Апартак"АО "Узбекуголь" на 2022 год.</t>
  </si>
  <si>
    <t>На приобретение фильтрующих элементов по филиалу "Разрез Апартак" АО "Узбекуголь"  на 2022 год.</t>
  </si>
  <si>
    <t>Главный. Инженер</t>
  </si>
  <si>
    <t>Отажонов Ф.О.___________</t>
  </si>
  <si>
    <t>"____"__________ 2021г</t>
  </si>
  <si>
    <t>Расчет количества фильтров на 2022 год для погрузчика ZL-50G до 4500 м/ч</t>
  </si>
  <si>
    <t>Директор по производству филиала</t>
  </si>
  <si>
    <t>_________ Сапиев Н.К..</t>
  </si>
  <si>
    <t>"____"____________ 2021г</t>
  </si>
  <si>
    <t>Экскаваторы HITACHI</t>
  </si>
  <si>
    <t>Экскаваторы CAT</t>
  </si>
  <si>
    <t>PL420</t>
  </si>
  <si>
    <t>AF 25262</t>
  </si>
  <si>
    <t>FF5624</t>
  </si>
  <si>
    <t>HF7679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</si>
</sst>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(* #,##0.00_);_(* \(#,##0.00\);_(* &quot;-&quot;??_);_(@_)"/>
    <numFmt numFmtId="175" formatCode="_(* #,##0_);_(* \(#,##0\);_(* &quot;-&quot;??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\ &quot;₽&quot;"/>
    <numFmt numFmtId="182" formatCode="0.0000"/>
    <numFmt numFmtId="183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 wrapText="1"/>
    </xf>
    <xf numFmtId="0" fontId="0" fillId="33" borderId="35" xfId="0" applyFill="1" applyBorder="1" applyAlignment="1">
      <alignment/>
    </xf>
    <xf numFmtId="0" fontId="2" fillId="33" borderId="35" xfId="0" applyFont="1" applyFill="1" applyBorder="1" applyAlignment="1">
      <alignment horizontal="center"/>
    </xf>
    <xf numFmtId="1" fontId="0" fillId="33" borderId="3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4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wrapText="1"/>
    </xf>
    <xf numFmtId="1" fontId="13" fillId="33" borderId="35" xfId="0" applyNumberFormat="1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wrapText="1"/>
    </xf>
    <xf numFmtId="3" fontId="12" fillId="33" borderId="11" xfId="0" applyNumberFormat="1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4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right" vertical="center"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/>
    </xf>
    <xf numFmtId="0" fontId="13" fillId="33" borderId="44" xfId="0" applyFont="1" applyFill="1" applyBorder="1" applyAlignment="1">
      <alignment/>
    </xf>
    <xf numFmtId="3" fontId="12" fillId="33" borderId="0" xfId="0" applyNumberFormat="1" applyFont="1" applyFill="1" applyAlignment="1">
      <alignment horizontal="center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vertical="center" wrapText="1"/>
    </xf>
    <xf numFmtId="0" fontId="13" fillId="33" borderId="38" xfId="0" applyFont="1" applyFill="1" applyBorder="1" applyAlignment="1">
      <alignment vertical="center" wrapText="1"/>
    </xf>
    <xf numFmtId="0" fontId="13" fillId="33" borderId="37" xfId="0" applyFont="1" applyFill="1" applyBorder="1" applyAlignment="1">
      <alignment horizontal="center" vertical="center"/>
    </xf>
    <xf numFmtId="3" fontId="12" fillId="33" borderId="3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1" fontId="3" fillId="33" borderId="47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/>
    </xf>
    <xf numFmtId="3" fontId="15" fillId="33" borderId="36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 wrapText="1"/>
    </xf>
    <xf numFmtId="3" fontId="15" fillId="33" borderId="32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/>
    </xf>
    <xf numFmtId="3" fontId="15" fillId="33" borderId="38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/>
    </xf>
    <xf numFmtId="0" fontId="7" fillId="33" borderId="3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1" fillId="33" borderId="45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wrapText="1"/>
    </xf>
    <xf numFmtId="0" fontId="15" fillId="33" borderId="57" xfId="0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5" fillId="33" borderId="52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55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3.28125" style="0" customWidth="1"/>
    <col min="2" max="2" width="18.421875" style="0" customWidth="1"/>
    <col min="3" max="3" width="16.851562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8.7109375" style="0" customWidth="1"/>
    <col min="8" max="8" width="11.28125" style="0" customWidth="1"/>
  </cols>
  <sheetData>
    <row r="1" spans="1:8" ht="12.75">
      <c r="A1" s="193" t="s">
        <v>14</v>
      </c>
      <c r="B1" s="193"/>
      <c r="C1" s="43"/>
      <c r="D1" s="40"/>
      <c r="E1" s="40"/>
      <c r="F1" s="40"/>
      <c r="G1" s="194" t="s">
        <v>74</v>
      </c>
      <c r="H1" s="194"/>
    </row>
    <row r="2" spans="1:8" ht="12.75">
      <c r="A2" s="193" t="s">
        <v>113</v>
      </c>
      <c r="B2" s="193"/>
      <c r="C2" s="193"/>
      <c r="D2" s="40"/>
      <c r="E2" s="40"/>
      <c r="F2" s="40"/>
      <c r="G2" s="194" t="s">
        <v>117</v>
      </c>
      <c r="H2" s="194"/>
    </row>
    <row r="3" spans="1:8" ht="12.75">
      <c r="A3" s="193" t="s">
        <v>114</v>
      </c>
      <c r="B3" s="193"/>
      <c r="C3" s="193"/>
      <c r="D3" s="40"/>
      <c r="E3" s="40"/>
      <c r="F3" s="40"/>
      <c r="G3" s="194" t="s">
        <v>118</v>
      </c>
      <c r="H3" s="194"/>
    </row>
    <row r="4" spans="1:8" ht="12.75">
      <c r="A4" s="193" t="s">
        <v>115</v>
      </c>
      <c r="B4" s="193"/>
      <c r="C4" s="193"/>
      <c r="D4" s="40"/>
      <c r="E4" s="40"/>
      <c r="F4" s="40"/>
      <c r="G4" s="194" t="s">
        <v>119</v>
      </c>
      <c r="H4" s="194"/>
    </row>
    <row r="5" spans="1:8" ht="12.75">
      <c r="A5" s="42"/>
      <c r="B5" s="43"/>
      <c r="C5" s="40"/>
      <c r="D5" s="40"/>
      <c r="E5" s="40"/>
      <c r="F5" s="40"/>
      <c r="G5" s="40"/>
      <c r="H5" s="40"/>
    </row>
    <row r="6" spans="1:8" ht="12.75">
      <c r="A6" s="197" t="s">
        <v>96</v>
      </c>
      <c r="B6" s="197"/>
      <c r="C6" s="197"/>
      <c r="D6" s="197"/>
      <c r="E6" s="197"/>
      <c r="F6" s="197"/>
      <c r="G6" s="197"/>
      <c r="H6" s="40"/>
    </row>
    <row r="7" spans="1:8" ht="13.5" thickBot="1">
      <c r="A7" s="40"/>
      <c r="B7" s="40"/>
      <c r="C7" s="40"/>
      <c r="D7" s="40"/>
      <c r="E7" s="40"/>
      <c r="F7" s="40"/>
      <c r="G7" s="40"/>
      <c r="H7" s="40"/>
    </row>
    <row r="8" spans="1:8" ht="48">
      <c r="A8" s="198" t="s">
        <v>76</v>
      </c>
      <c r="B8" s="200"/>
      <c r="C8" s="84" t="s">
        <v>71</v>
      </c>
      <c r="D8" s="54" t="s">
        <v>29</v>
      </c>
      <c r="E8" s="54" t="s">
        <v>30</v>
      </c>
      <c r="F8" s="54" t="s">
        <v>26</v>
      </c>
      <c r="G8" s="11" t="s">
        <v>25</v>
      </c>
      <c r="H8" s="46"/>
    </row>
    <row r="9" spans="1:8" ht="13.5" thickBot="1">
      <c r="A9" s="199"/>
      <c r="B9" s="201"/>
      <c r="C9" s="84">
        <v>250200144</v>
      </c>
      <c r="D9" s="84">
        <v>5580</v>
      </c>
      <c r="E9" s="52">
        <v>19732</v>
      </c>
      <c r="F9" s="52" t="s">
        <v>60</v>
      </c>
      <c r="G9" s="6"/>
      <c r="H9" s="46"/>
    </row>
    <row r="10" spans="1:8" ht="12.75">
      <c r="A10" s="202" t="s">
        <v>95</v>
      </c>
      <c r="B10" s="12" t="s">
        <v>6</v>
      </c>
      <c r="C10" s="13">
        <v>1</v>
      </c>
      <c r="D10" s="13">
        <v>1</v>
      </c>
      <c r="E10" s="14">
        <v>1</v>
      </c>
      <c r="F10" s="13">
        <v>1</v>
      </c>
      <c r="G10" s="13">
        <v>1</v>
      </c>
      <c r="H10" s="40"/>
    </row>
    <row r="11" spans="1:8" ht="12.75">
      <c r="A11" s="203"/>
      <c r="B11" s="16" t="s">
        <v>12</v>
      </c>
      <c r="C11" s="17"/>
      <c r="D11" s="17"/>
      <c r="E11" s="141"/>
      <c r="F11" s="17"/>
      <c r="G11" s="17"/>
      <c r="H11" s="40"/>
    </row>
    <row r="12" spans="1:8" ht="12.75">
      <c r="A12" s="203"/>
      <c r="B12" s="20" t="s">
        <v>7</v>
      </c>
      <c r="C12" s="21">
        <v>250</v>
      </c>
      <c r="D12" s="21">
        <v>250</v>
      </c>
      <c r="E12" s="142">
        <v>250</v>
      </c>
      <c r="F12" s="21">
        <v>500</v>
      </c>
      <c r="G12" s="21">
        <v>1000</v>
      </c>
      <c r="H12" s="40"/>
    </row>
    <row r="13" spans="1:8" ht="12.75">
      <c r="A13" s="203"/>
      <c r="B13" s="16" t="s">
        <v>8</v>
      </c>
      <c r="C13" s="17"/>
      <c r="D13" s="17"/>
      <c r="E13" s="141"/>
      <c r="F13" s="17"/>
      <c r="G13" s="17"/>
      <c r="H13" s="40"/>
    </row>
    <row r="14" spans="1:8" ht="12.75">
      <c r="A14" s="203"/>
      <c r="B14" s="20" t="s">
        <v>9</v>
      </c>
      <c r="C14" s="24">
        <f>4500/C12*C10</f>
        <v>18</v>
      </c>
      <c r="D14" s="24">
        <f>4500/D12*D10</f>
        <v>18</v>
      </c>
      <c r="E14" s="24">
        <f>4500/E12*E10</f>
        <v>18</v>
      </c>
      <c r="F14" s="24">
        <f>4500/F12*F10</f>
        <v>9</v>
      </c>
      <c r="G14" s="24">
        <f>4500/G12*G10</f>
        <v>4.5</v>
      </c>
      <c r="H14" s="40"/>
    </row>
    <row r="15" spans="1:8" ht="12.75">
      <c r="A15" s="203"/>
      <c r="B15" s="26" t="s">
        <v>10</v>
      </c>
      <c r="C15" s="21">
        <v>1</v>
      </c>
      <c r="D15" s="21">
        <v>1</v>
      </c>
      <c r="E15" s="142">
        <f>C15</f>
        <v>1</v>
      </c>
      <c r="F15" s="21">
        <f>+C15</f>
        <v>1</v>
      </c>
      <c r="G15" s="21">
        <f>+C15</f>
        <v>1</v>
      </c>
      <c r="H15" s="40"/>
    </row>
    <row r="16" spans="1:8" ht="13.5" thickBot="1">
      <c r="A16" s="204"/>
      <c r="B16" s="27" t="s">
        <v>11</v>
      </c>
      <c r="C16" s="29">
        <f>C15*C14</f>
        <v>18</v>
      </c>
      <c r="D16" s="29">
        <f>D15*D14</f>
        <v>18</v>
      </c>
      <c r="E16" s="28">
        <f>E15*E14</f>
        <v>18</v>
      </c>
      <c r="F16" s="29">
        <f>F15*F14</f>
        <v>9</v>
      </c>
      <c r="G16" s="38">
        <f>G15*G14</f>
        <v>4.5</v>
      </c>
      <c r="H16" s="40"/>
    </row>
    <row r="17" spans="1:8" ht="13.5" thickBot="1">
      <c r="A17" s="30"/>
      <c r="B17" s="16"/>
      <c r="C17" s="31"/>
      <c r="D17" s="32"/>
      <c r="E17" s="28"/>
      <c r="F17" s="32"/>
      <c r="G17" s="32"/>
      <c r="H17" s="40"/>
    </row>
    <row r="18" spans="1:8" ht="13.5" thickBot="1">
      <c r="A18" s="33"/>
      <c r="B18" s="34" t="s">
        <v>5</v>
      </c>
      <c r="C18" s="35">
        <f>C14*C15</f>
        <v>18</v>
      </c>
      <c r="D18" s="35">
        <f>D14*D15</f>
        <v>18</v>
      </c>
      <c r="E18" s="35">
        <f>E14*E15</f>
        <v>18</v>
      </c>
      <c r="F18" s="35">
        <f>F14*F15</f>
        <v>9</v>
      </c>
      <c r="G18" s="35">
        <f>G14*G15</f>
        <v>4.5</v>
      </c>
      <c r="H18" s="41"/>
    </row>
    <row r="19" spans="1:8" ht="12.75">
      <c r="A19" s="47"/>
      <c r="B19" s="48" t="s">
        <v>13</v>
      </c>
      <c r="C19" s="49">
        <f>C18/4</f>
        <v>4.5</v>
      </c>
      <c r="D19" s="49">
        <f>D18/4</f>
        <v>4.5</v>
      </c>
      <c r="E19" s="49">
        <f>E18/4</f>
        <v>4.5</v>
      </c>
      <c r="F19" s="49">
        <f>F18/4</f>
        <v>2.25</v>
      </c>
      <c r="G19" s="49"/>
      <c r="H19" s="50"/>
    </row>
    <row r="20" spans="1:8" ht="12.75">
      <c r="A20" s="40"/>
      <c r="B20" s="40"/>
      <c r="C20" s="40"/>
      <c r="D20" s="40"/>
      <c r="E20" s="40"/>
      <c r="F20" s="40"/>
      <c r="G20" s="40"/>
      <c r="H20" s="40"/>
    </row>
    <row r="21" spans="1:8" ht="12.75">
      <c r="A21" s="40"/>
      <c r="B21" s="40"/>
      <c r="C21" s="40"/>
      <c r="D21" s="40"/>
      <c r="E21" s="40"/>
      <c r="F21" s="40"/>
      <c r="G21" s="40"/>
      <c r="H21" s="40"/>
    </row>
    <row r="22" spans="1:8" ht="12.75">
      <c r="A22" s="40"/>
      <c r="B22" s="195" t="s">
        <v>80</v>
      </c>
      <c r="C22" s="196"/>
      <c r="D22" s="195" t="s">
        <v>81</v>
      </c>
      <c r="E22" s="195"/>
      <c r="F22" s="51"/>
      <c r="G22" s="51"/>
      <c r="H22" s="40"/>
    </row>
    <row r="23" spans="1:8" ht="12.75">
      <c r="A23" s="40"/>
      <c r="B23" s="40"/>
      <c r="C23" s="40"/>
      <c r="D23" s="40"/>
      <c r="E23" s="140"/>
      <c r="F23" s="40"/>
      <c r="G23" s="40"/>
      <c r="H23" s="40"/>
    </row>
    <row r="24" spans="1:8" ht="12.75">
      <c r="A24" s="40"/>
      <c r="B24" s="195" t="s">
        <v>82</v>
      </c>
      <c r="C24" s="196"/>
      <c r="D24" s="195" t="s">
        <v>83</v>
      </c>
      <c r="E24" s="195"/>
      <c r="F24" s="40"/>
      <c r="G24" s="40"/>
      <c r="H24" s="40"/>
    </row>
  </sheetData>
  <sheetProtection/>
  <mergeCells count="16">
    <mergeCell ref="B22:C22"/>
    <mergeCell ref="D22:E22"/>
    <mergeCell ref="B24:C24"/>
    <mergeCell ref="D24:E24"/>
    <mergeCell ref="A4:C4"/>
    <mergeCell ref="G4:H4"/>
    <mergeCell ref="A6:G6"/>
    <mergeCell ref="A8:A9"/>
    <mergeCell ref="B8:B9"/>
    <mergeCell ref="A10:A16"/>
    <mergeCell ref="A1:B1"/>
    <mergeCell ref="G1:H1"/>
    <mergeCell ref="A2:C2"/>
    <mergeCell ref="G2:H2"/>
    <mergeCell ref="A3:C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98" zoomScaleNormal="70" zoomScaleSheetLayoutView="98" zoomScalePageLayoutView="0" workbookViewId="0" topLeftCell="A1">
      <selection activeCell="AB43" sqref="AB43"/>
    </sheetView>
  </sheetViews>
  <sheetFormatPr defaultColWidth="9.140625" defaultRowHeight="12.75"/>
  <cols>
    <col min="1" max="1" width="5.28125" style="58" customWidth="1"/>
    <col min="2" max="2" width="19.421875" style="59" customWidth="1"/>
    <col min="3" max="3" width="39.140625" style="58" customWidth="1"/>
    <col min="4" max="4" width="31.8515625" style="58" customWidth="1"/>
    <col min="5" max="5" width="7.140625" style="58" customWidth="1"/>
    <col min="6" max="6" width="8.421875" style="58" customWidth="1"/>
    <col min="7" max="7" width="7.7109375" style="58" customWidth="1"/>
    <col min="8" max="8" width="8.7109375" style="58" customWidth="1"/>
    <col min="9" max="16384" width="9.140625" style="58" customWidth="1"/>
  </cols>
  <sheetData>
    <row r="1" spans="1:8" ht="15">
      <c r="A1" s="193" t="s">
        <v>14</v>
      </c>
      <c r="B1" s="193"/>
      <c r="C1" s="43"/>
      <c r="D1" s="137"/>
      <c r="E1" s="137"/>
      <c r="F1" s="137"/>
      <c r="G1" s="137"/>
      <c r="H1" s="85"/>
    </row>
    <row r="2" spans="1:8" ht="15">
      <c r="A2" s="193" t="s">
        <v>113</v>
      </c>
      <c r="B2" s="193"/>
      <c r="C2" s="193"/>
      <c r="D2" s="137"/>
      <c r="E2" s="137"/>
      <c r="F2" s="137"/>
      <c r="G2" s="137"/>
      <c r="H2" s="85"/>
    </row>
    <row r="3" spans="1:8" ht="15">
      <c r="A3" s="193" t="s">
        <v>114</v>
      </c>
      <c r="B3" s="193"/>
      <c r="C3" s="193"/>
      <c r="D3" s="137"/>
      <c r="E3" s="137"/>
      <c r="F3" s="137"/>
      <c r="G3" s="137"/>
      <c r="H3" s="85"/>
    </row>
    <row r="4" spans="1:8" ht="15">
      <c r="A4" s="193" t="s">
        <v>115</v>
      </c>
      <c r="B4" s="193"/>
      <c r="C4" s="193"/>
      <c r="D4" s="137"/>
      <c r="E4" s="137"/>
      <c r="F4" s="137"/>
      <c r="G4" s="137"/>
      <c r="H4" s="85"/>
    </row>
    <row r="5" spans="1:8" ht="12.75">
      <c r="A5" s="229" t="s">
        <v>15</v>
      </c>
      <c r="B5" s="229"/>
      <c r="C5" s="229"/>
      <c r="D5" s="229"/>
      <c r="E5" s="229"/>
      <c r="F5" s="229"/>
      <c r="G5" s="229"/>
      <c r="H5" s="229"/>
    </row>
    <row r="6" spans="1:8" ht="13.5" thickBot="1">
      <c r="A6" s="229" t="s">
        <v>111</v>
      </c>
      <c r="B6" s="229"/>
      <c r="C6" s="229"/>
      <c r="D6" s="229"/>
      <c r="E6" s="229"/>
      <c r="F6" s="229"/>
      <c r="G6" s="229"/>
      <c r="H6" s="229"/>
    </row>
    <row r="7" spans="1:8" ht="12.75" customHeight="1">
      <c r="A7" s="230" t="s">
        <v>16</v>
      </c>
      <c r="B7" s="232" t="s">
        <v>17</v>
      </c>
      <c r="C7" s="234" t="s">
        <v>38</v>
      </c>
      <c r="D7" s="234" t="s">
        <v>18</v>
      </c>
      <c r="E7" s="239" t="s">
        <v>1</v>
      </c>
      <c r="F7" s="239" t="s">
        <v>19</v>
      </c>
      <c r="G7" s="239" t="s">
        <v>20</v>
      </c>
      <c r="H7" s="239" t="s">
        <v>32</v>
      </c>
    </row>
    <row r="8" spans="1:8" ht="12.75">
      <c r="A8" s="231"/>
      <c r="B8" s="233"/>
      <c r="C8" s="235"/>
      <c r="D8" s="235"/>
      <c r="E8" s="240"/>
      <c r="F8" s="240"/>
      <c r="G8" s="240"/>
      <c r="H8" s="240"/>
    </row>
    <row r="9" spans="1:8" ht="12.75">
      <c r="A9" s="60">
        <v>1</v>
      </c>
      <c r="B9" s="66">
        <v>2</v>
      </c>
      <c r="C9" s="187">
        <v>3</v>
      </c>
      <c r="D9" s="187">
        <v>4</v>
      </c>
      <c r="E9" s="186">
        <v>5</v>
      </c>
      <c r="F9" s="60">
        <v>6</v>
      </c>
      <c r="G9" s="60">
        <v>7</v>
      </c>
      <c r="H9" s="60">
        <v>8</v>
      </c>
    </row>
    <row r="10" spans="1:8" ht="15">
      <c r="A10" s="77">
        <v>24</v>
      </c>
      <c r="B10" s="212" t="s">
        <v>100</v>
      </c>
      <c r="C10" s="80" t="s">
        <v>42</v>
      </c>
      <c r="D10" s="75" t="s">
        <v>47</v>
      </c>
      <c r="E10" s="3" t="s">
        <v>3</v>
      </c>
      <c r="F10" s="150">
        <v>4</v>
      </c>
      <c r="G10" s="89">
        <v>3</v>
      </c>
      <c r="H10" s="150">
        <f>4000/250*F10*G10</f>
        <v>192</v>
      </c>
    </row>
    <row r="11" spans="1:8" ht="15">
      <c r="A11" s="77">
        <v>25</v>
      </c>
      <c r="B11" s="212"/>
      <c r="C11" s="62" t="s">
        <v>68</v>
      </c>
      <c r="D11" s="76" t="s">
        <v>48</v>
      </c>
      <c r="E11" s="64" t="s">
        <v>3</v>
      </c>
      <c r="F11" s="150">
        <v>4</v>
      </c>
      <c r="G11" s="89">
        <v>1</v>
      </c>
      <c r="H11" s="150">
        <f>4000/250*F11*G11</f>
        <v>64</v>
      </c>
    </row>
    <row r="12" spans="1:8" ht="15">
      <c r="A12" s="77">
        <v>26</v>
      </c>
      <c r="B12" s="212"/>
      <c r="C12" s="62" t="s">
        <v>68</v>
      </c>
      <c r="D12" s="76" t="s">
        <v>49</v>
      </c>
      <c r="E12" s="64" t="s">
        <v>3</v>
      </c>
      <c r="F12" s="150">
        <v>4</v>
      </c>
      <c r="G12" s="89">
        <v>1</v>
      </c>
      <c r="H12" s="150">
        <f>4000/250*F12*G12</f>
        <v>64</v>
      </c>
    </row>
    <row r="13" spans="1:8" ht="15">
      <c r="A13" s="77">
        <v>27</v>
      </c>
      <c r="B13" s="212"/>
      <c r="C13" s="62" t="s">
        <v>43</v>
      </c>
      <c r="D13" s="76" t="s">
        <v>50</v>
      </c>
      <c r="E13" s="64" t="s">
        <v>3</v>
      </c>
      <c r="F13" s="150">
        <v>4</v>
      </c>
      <c r="G13" s="89">
        <v>1</v>
      </c>
      <c r="H13" s="150">
        <f>4000/500*F13*G13</f>
        <v>32</v>
      </c>
    </row>
    <row r="14" spans="1:8" ht="15">
      <c r="A14" s="77">
        <v>28</v>
      </c>
      <c r="B14" s="212"/>
      <c r="C14" s="62" t="s">
        <v>53</v>
      </c>
      <c r="D14" s="62" t="s">
        <v>54</v>
      </c>
      <c r="E14" s="64" t="s">
        <v>3</v>
      </c>
      <c r="F14" s="150">
        <v>4</v>
      </c>
      <c r="G14" s="89">
        <v>1</v>
      </c>
      <c r="H14" s="150">
        <f>4000/500*F14*G14</f>
        <v>32</v>
      </c>
    </row>
    <row r="15" spans="1:8" ht="15">
      <c r="A15" s="77">
        <v>29</v>
      </c>
      <c r="B15" s="212"/>
      <c r="C15" s="62" t="s">
        <v>45</v>
      </c>
      <c r="D15" s="76" t="s">
        <v>51</v>
      </c>
      <c r="E15" s="64" t="s">
        <v>3</v>
      </c>
      <c r="F15" s="150">
        <v>4</v>
      </c>
      <c r="G15" s="89">
        <v>2</v>
      </c>
      <c r="H15" s="150">
        <f>4000/1000*F15*G15</f>
        <v>32</v>
      </c>
    </row>
    <row r="16" spans="1:8" ht="15.75" thickBot="1">
      <c r="A16" s="77">
        <v>30</v>
      </c>
      <c r="B16" s="212"/>
      <c r="C16" s="70" t="s">
        <v>44</v>
      </c>
      <c r="D16" s="71" t="s">
        <v>52</v>
      </c>
      <c r="E16" s="64" t="s">
        <v>3</v>
      </c>
      <c r="F16" s="150">
        <v>4</v>
      </c>
      <c r="G16" s="89">
        <v>2</v>
      </c>
      <c r="H16" s="150">
        <f>4000/1000*F16*G16</f>
        <v>32</v>
      </c>
    </row>
    <row r="17" spans="1:8" ht="13.5" thickBot="1">
      <c r="A17" s="78"/>
      <c r="B17" s="56"/>
      <c r="C17" s="55"/>
      <c r="D17" s="79"/>
      <c r="E17" s="55"/>
      <c r="F17" s="69"/>
      <c r="G17" s="69"/>
      <c r="H17" s="69"/>
    </row>
    <row r="18" spans="1:8" ht="12.75" customHeight="1">
      <c r="A18" s="81">
        <v>38</v>
      </c>
      <c r="B18" s="209" t="s">
        <v>120</v>
      </c>
      <c r="C18" s="80" t="s">
        <v>40</v>
      </c>
      <c r="D18" s="105">
        <v>232</v>
      </c>
      <c r="E18" s="3" t="s">
        <v>3</v>
      </c>
      <c r="F18" s="65">
        <v>5</v>
      </c>
      <c r="G18" s="65">
        <v>2</v>
      </c>
      <c r="H18" s="61">
        <f>3000/250*F18*G18</f>
        <v>120</v>
      </c>
    </row>
    <row r="19" spans="1:8" ht="12.75" customHeight="1">
      <c r="A19" s="81">
        <v>39</v>
      </c>
      <c r="B19" s="210"/>
      <c r="C19" s="62" t="s">
        <v>41</v>
      </c>
      <c r="D19" s="95">
        <v>5367</v>
      </c>
      <c r="E19" s="64" t="s">
        <v>3</v>
      </c>
      <c r="F19" s="65">
        <v>5</v>
      </c>
      <c r="G19" s="65">
        <v>1</v>
      </c>
      <c r="H19" s="61">
        <f>3000/250*F19*G19</f>
        <v>60</v>
      </c>
    </row>
    <row r="20" spans="1:8" ht="12.75" customHeight="1">
      <c r="A20" s="81">
        <v>40</v>
      </c>
      <c r="B20" s="210"/>
      <c r="C20" s="82" t="s">
        <v>68</v>
      </c>
      <c r="D20" s="95">
        <v>16045</v>
      </c>
      <c r="E20" s="64" t="s">
        <v>3</v>
      </c>
      <c r="F20" s="65">
        <v>5</v>
      </c>
      <c r="G20" s="65">
        <v>1</v>
      </c>
      <c r="H20" s="61">
        <f>3000/250*F20*G20</f>
        <v>60</v>
      </c>
    </row>
    <row r="21" spans="1:8" ht="12.75" customHeight="1">
      <c r="A21" s="81">
        <v>41</v>
      </c>
      <c r="B21" s="210"/>
      <c r="C21" s="82" t="s">
        <v>43</v>
      </c>
      <c r="D21" s="95">
        <v>25756</v>
      </c>
      <c r="E21" s="64" t="s">
        <v>3</v>
      </c>
      <c r="F21" s="65">
        <v>5</v>
      </c>
      <c r="G21" s="65">
        <v>1</v>
      </c>
      <c r="H21" s="61">
        <f>3000/500*F21*G21</f>
        <v>30</v>
      </c>
    </row>
    <row r="22" spans="1:8" ht="12.75" customHeight="1">
      <c r="A22" s="81">
        <v>42</v>
      </c>
      <c r="B22" s="210"/>
      <c r="C22" s="82" t="s">
        <v>44</v>
      </c>
      <c r="D22" s="95" t="s">
        <v>125</v>
      </c>
      <c r="E22" s="64" t="s">
        <v>3</v>
      </c>
      <c r="F22" s="65">
        <v>5</v>
      </c>
      <c r="G22" s="65">
        <v>1</v>
      </c>
      <c r="H22" s="61">
        <v>3</v>
      </c>
    </row>
    <row r="23" spans="1:8" ht="12.75" customHeight="1">
      <c r="A23" s="81">
        <v>43</v>
      </c>
      <c r="B23" s="210"/>
      <c r="C23" s="82" t="s">
        <v>44</v>
      </c>
      <c r="D23" s="95"/>
      <c r="E23" s="64" t="s">
        <v>3</v>
      </c>
      <c r="F23" s="65">
        <v>5</v>
      </c>
      <c r="G23" s="65">
        <v>1</v>
      </c>
      <c r="H23" s="61">
        <v>3</v>
      </c>
    </row>
    <row r="24" spans="1:8" ht="12.75" customHeight="1">
      <c r="A24" s="81">
        <v>44</v>
      </c>
      <c r="B24" s="210"/>
      <c r="C24" s="152" t="s">
        <v>44</v>
      </c>
      <c r="D24" s="92"/>
      <c r="E24" s="2" t="s">
        <v>3</v>
      </c>
      <c r="F24" s="150">
        <v>5</v>
      </c>
      <c r="G24" s="150">
        <v>1</v>
      </c>
      <c r="H24" s="150">
        <v>3</v>
      </c>
    </row>
    <row r="25" spans="1:8" ht="15.75" customHeight="1" thickBot="1">
      <c r="A25" s="83"/>
      <c r="B25" s="211"/>
      <c r="C25" s="152" t="s">
        <v>44</v>
      </c>
      <c r="D25" s="95"/>
      <c r="E25" s="2" t="s">
        <v>3</v>
      </c>
      <c r="F25" s="151">
        <v>5</v>
      </c>
      <c r="G25" s="151">
        <v>1</v>
      </c>
      <c r="H25" s="150">
        <v>3</v>
      </c>
    </row>
    <row r="26" spans="1:8" s="74" customFormat="1" ht="13.5" thickBot="1">
      <c r="A26" s="78"/>
      <c r="B26" s="56"/>
      <c r="C26" s="55"/>
      <c r="D26" s="176"/>
      <c r="E26" s="177"/>
      <c r="F26" s="69"/>
      <c r="G26" s="69"/>
      <c r="H26" s="69"/>
    </row>
    <row r="27" spans="1:8" ht="13.5" thickBot="1">
      <c r="A27" s="77">
        <v>64</v>
      </c>
      <c r="B27" s="153"/>
      <c r="C27" s="62" t="s">
        <v>26</v>
      </c>
      <c r="D27" s="62" t="s">
        <v>55</v>
      </c>
      <c r="E27" s="64" t="s">
        <v>3</v>
      </c>
      <c r="F27" s="65">
        <v>5</v>
      </c>
      <c r="G27" s="65">
        <v>1</v>
      </c>
      <c r="H27" s="60">
        <f>5500/500*F27*G27</f>
        <v>55</v>
      </c>
    </row>
    <row r="28" spans="1:8" s="74" customFormat="1" ht="13.5" thickBot="1">
      <c r="A28" s="78"/>
      <c r="B28" s="56"/>
      <c r="C28" s="55"/>
      <c r="D28" s="79"/>
      <c r="E28" s="55"/>
      <c r="F28" s="57"/>
      <c r="G28" s="57"/>
      <c r="H28" s="57"/>
    </row>
    <row r="29" spans="1:8" s="74" customFormat="1" ht="15">
      <c r="A29" s="81">
        <v>38</v>
      </c>
      <c r="B29" s="209" t="s">
        <v>121</v>
      </c>
      <c r="C29" s="80" t="s">
        <v>40</v>
      </c>
      <c r="D29" s="105" t="s">
        <v>124</v>
      </c>
      <c r="E29" s="3" t="s">
        <v>3</v>
      </c>
      <c r="F29" s="184">
        <v>5</v>
      </c>
      <c r="G29" s="184">
        <v>2</v>
      </c>
      <c r="H29" s="186">
        <f>3000/250*F29*G29</f>
        <v>120</v>
      </c>
    </row>
    <row r="30" spans="1:8" s="74" customFormat="1" ht="15">
      <c r="A30" s="81">
        <v>39</v>
      </c>
      <c r="B30" s="210"/>
      <c r="C30" s="187" t="s">
        <v>41</v>
      </c>
      <c r="D30" s="95" t="s">
        <v>122</v>
      </c>
      <c r="E30" s="64" t="s">
        <v>3</v>
      </c>
      <c r="F30" s="184">
        <v>5</v>
      </c>
      <c r="G30" s="184">
        <v>1</v>
      </c>
      <c r="H30" s="186">
        <f>3000/250*F30*G30</f>
        <v>60</v>
      </c>
    </row>
    <row r="31" spans="1:8" s="74" customFormat="1" ht="15">
      <c r="A31" s="81">
        <v>40</v>
      </c>
      <c r="B31" s="210"/>
      <c r="C31" s="82" t="s">
        <v>68</v>
      </c>
      <c r="D31" s="95">
        <v>691</v>
      </c>
      <c r="E31" s="64" t="s">
        <v>3</v>
      </c>
      <c r="F31" s="184">
        <v>5</v>
      </c>
      <c r="G31" s="184">
        <v>1</v>
      </c>
      <c r="H31" s="186">
        <f>3000/250*F31*G31</f>
        <v>60</v>
      </c>
    </row>
    <row r="32" spans="1:8" s="74" customFormat="1" ht="15">
      <c r="A32" s="81">
        <v>41</v>
      </c>
      <c r="B32" s="210"/>
      <c r="C32" s="82" t="s">
        <v>43</v>
      </c>
      <c r="D32" s="95" t="s">
        <v>123</v>
      </c>
      <c r="E32" s="64" t="s">
        <v>3</v>
      </c>
      <c r="F32" s="184">
        <v>5</v>
      </c>
      <c r="G32" s="184">
        <v>1</v>
      </c>
      <c r="H32" s="186">
        <f>3000/500*F32*G32</f>
        <v>30</v>
      </c>
    </row>
    <row r="33" spans="1:8" s="74" customFormat="1" ht="15">
      <c r="A33" s="81">
        <v>42</v>
      </c>
      <c r="B33" s="210"/>
      <c r="C33" s="82" t="s">
        <v>44</v>
      </c>
      <c r="D33" s="95">
        <v>6710</v>
      </c>
      <c r="E33" s="64" t="s">
        <v>3</v>
      </c>
      <c r="F33" s="184">
        <v>5</v>
      </c>
      <c r="G33" s="184">
        <v>1</v>
      </c>
      <c r="H33" s="186">
        <v>3</v>
      </c>
    </row>
    <row r="34" spans="1:8" s="74" customFormat="1" ht="15">
      <c r="A34" s="81">
        <v>43</v>
      </c>
      <c r="B34" s="210"/>
      <c r="C34" s="82" t="s">
        <v>44</v>
      </c>
      <c r="D34" s="95">
        <v>6710</v>
      </c>
      <c r="E34" s="64" t="s">
        <v>3</v>
      </c>
      <c r="F34" s="184">
        <v>5</v>
      </c>
      <c r="G34" s="184">
        <v>1</v>
      </c>
      <c r="H34" s="186">
        <v>3</v>
      </c>
    </row>
    <row r="35" spans="1:8" s="74" customFormat="1" ht="15">
      <c r="A35" s="81">
        <v>44</v>
      </c>
      <c r="B35" s="210"/>
      <c r="C35" s="187" t="s">
        <v>44</v>
      </c>
      <c r="D35" s="95">
        <v>6710</v>
      </c>
      <c r="E35" s="2" t="s">
        <v>3</v>
      </c>
      <c r="F35" s="186">
        <v>5</v>
      </c>
      <c r="G35" s="186">
        <v>1</v>
      </c>
      <c r="H35" s="186">
        <v>3</v>
      </c>
    </row>
    <row r="36" spans="1:8" s="74" customFormat="1" ht="15.75" thickBot="1">
      <c r="A36" s="83"/>
      <c r="B36" s="211"/>
      <c r="C36" s="187" t="s">
        <v>44</v>
      </c>
      <c r="D36" s="95">
        <v>6710</v>
      </c>
      <c r="E36" s="2" t="s">
        <v>3</v>
      </c>
      <c r="F36" s="184">
        <v>5</v>
      </c>
      <c r="G36" s="184">
        <v>1</v>
      </c>
      <c r="H36" s="186">
        <v>3</v>
      </c>
    </row>
    <row r="37" spans="1:8" s="74" customFormat="1" ht="13.5" thickBot="1">
      <c r="A37" s="78"/>
      <c r="B37" s="56"/>
      <c r="C37" s="55"/>
      <c r="D37" s="176"/>
      <c r="E37" s="177"/>
      <c r="F37" s="69"/>
      <c r="G37" s="69"/>
      <c r="H37" s="69"/>
    </row>
    <row r="38" spans="1:8" s="74" customFormat="1" ht="13.5" thickBot="1">
      <c r="A38" s="77">
        <v>64</v>
      </c>
      <c r="B38" s="185"/>
      <c r="C38" s="187" t="s">
        <v>26</v>
      </c>
      <c r="D38" s="187" t="s">
        <v>55</v>
      </c>
      <c r="E38" s="64" t="s">
        <v>3</v>
      </c>
      <c r="F38" s="184">
        <v>5</v>
      </c>
      <c r="G38" s="184">
        <v>1</v>
      </c>
      <c r="H38" s="60">
        <f>5500/500*F38*G38</f>
        <v>55</v>
      </c>
    </row>
    <row r="39" spans="1:8" s="74" customFormat="1" ht="13.5" thickBot="1">
      <c r="A39" s="78"/>
      <c r="B39" s="56"/>
      <c r="C39" s="55"/>
      <c r="D39" s="79"/>
      <c r="E39" s="55"/>
      <c r="F39" s="57"/>
      <c r="G39" s="57"/>
      <c r="H39" s="57"/>
    </row>
    <row r="40" spans="1:8" s="74" customFormat="1" ht="13.5" thickBot="1">
      <c r="A40" s="188"/>
      <c r="B40" s="189"/>
      <c r="C40" s="190"/>
      <c r="D40" s="191"/>
      <c r="E40" s="190"/>
      <c r="F40" s="192"/>
      <c r="G40" s="192"/>
      <c r="H40" s="192"/>
    </row>
    <row r="41" spans="1:8" ht="15">
      <c r="A41" s="77">
        <v>65</v>
      </c>
      <c r="B41" s="236" t="s">
        <v>56</v>
      </c>
      <c r="C41" s="62" t="s">
        <v>43</v>
      </c>
      <c r="D41" s="62">
        <v>860113256</v>
      </c>
      <c r="E41" s="64" t="s">
        <v>3</v>
      </c>
      <c r="F41" s="143">
        <v>1</v>
      </c>
      <c r="G41" s="65">
        <v>1</v>
      </c>
      <c r="H41" s="148">
        <v>27</v>
      </c>
    </row>
    <row r="42" spans="1:8" ht="15">
      <c r="A42" s="77">
        <v>66</v>
      </c>
      <c r="B42" s="237"/>
      <c r="C42" s="62" t="s">
        <v>24</v>
      </c>
      <c r="D42" s="62">
        <v>860116239</v>
      </c>
      <c r="E42" s="64" t="s">
        <v>3</v>
      </c>
      <c r="F42" s="143">
        <v>1</v>
      </c>
      <c r="G42" s="65">
        <v>1</v>
      </c>
      <c r="H42" s="144">
        <v>27</v>
      </c>
    </row>
    <row r="43" spans="1:8" ht="15">
      <c r="A43" s="77">
        <v>67</v>
      </c>
      <c r="B43" s="237"/>
      <c r="C43" s="62" t="s">
        <v>44</v>
      </c>
      <c r="D43" s="62">
        <v>860111665</v>
      </c>
      <c r="E43" s="64" t="s">
        <v>3</v>
      </c>
      <c r="F43" s="143">
        <v>1</v>
      </c>
      <c r="G43" s="65">
        <v>1</v>
      </c>
      <c r="H43" s="144">
        <v>14</v>
      </c>
    </row>
    <row r="44" spans="1:8" ht="15">
      <c r="A44" s="77">
        <v>68</v>
      </c>
      <c r="B44" s="237"/>
      <c r="C44" s="2" t="s">
        <v>29</v>
      </c>
      <c r="D44" s="62">
        <v>860113253</v>
      </c>
      <c r="E44" s="64" t="s">
        <v>3</v>
      </c>
      <c r="F44" s="143">
        <v>1</v>
      </c>
      <c r="G44" s="65">
        <v>2</v>
      </c>
      <c r="H44" s="144">
        <f>4500/250*F44*G44</f>
        <v>36</v>
      </c>
    </row>
    <row r="45" spans="1:8" ht="15">
      <c r="A45" s="77">
        <v>69</v>
      </c>
      <c r="B45" s="237"/>
      <c r="C45" s="2" t="s">
        <v>30</v>
      </c>
      <c r="D45" s="62">
        <v>860118457</v>
      </c>
      <c r="E45" s="64" t="s">
        <v>3</v>
      </c>
      <c r="F45" s="143">
        <v>1</v>
      </c>
      <c r="G45" s="65">
        <v>1</v>
      </c>
      <c r="H45" s="144">
        <f>4500/250*F45*G45</f>
        <v>18</v>
      </c>
    </row>
    <row r="46" spans="1:8" ht="15.75" thickBot="1">
      <c r="A46" s="77">
        <v>70</v>
      </c>
      <c r="B46" s="238"/>
      <c r="C46" s="70" t="s">
        <v>67</v>
      </c>
      <c r="D46" s="70">
        <v>250200144</v>
      </c>
      <c r="E46" s="64" t="s">
        <v>3</v>
      </c>
      <c r="F46" s="143">
        <v>1</v>
      </c>
      <c r="G46" s="65">
        <v>2</v>
      </c>
      <c r="H46" s="144">
        <f>4500/250*F46*G46</f>
        <v>36</v>
      </c>
    </row>
    <row r="47" spans="1:8" s="74" customFormat="1" ht="13.5" thickBot="1">
      <c r="A47" s="78"/>
      <c r="B47" s="56"/>
      <c r="C47" s="55"/>
      <c r="D47" s="79"/>
      <c r="E47" s="55"/>
      <c r="F47" s="57"/>
      <c r="G47" s="57"/>
      <c r="H47" s="57"/>
    </row>
    <row r="48" spans="1:8" ht="12.75">
      <c r="A48" s="77">
        <v>71</v>
      </c>
      <c r="B48" s="236" t="s">
        <v>57</v>
      </c>
      <c r="C48" s="2" t="s">
        <v>29</v>
      </c>
      <c r="D48" s="9" t="s">
        <v>58</v>
      </c>
      <c r="E48" s="64" t="s">
        <v>3</v>
      </c>
      <c r="F48" s="65">
        <v>1</v>
      </c>
      <c r="G48" s="65">
        <v>1</v>
      </c>
      <c r="H48" s="60">
        <f>2500/250*F48*G48</f>
        <v>10</v>
      </c>
    </row>
    <row r="49" spans="1:8" ht="12.75">
      <c r="A49" s="77">
        <v>72</v>
      </c>
      <c r="B49" s="237"/>
      <c r="C49" s="2" t="s">
        <v>30</v>
      </c>
      <c r="D49" s="9">
        <v>19732</v>
      </c>
      <c r="E49" s="64" t="s">
        <v>3</v>
      </c>
      <c r="F49" s="65">
        <v>1</v>
      </c>
      <c r="G49" s="65">
        <v>1</v>
      </c>
      <c r="H49" s="60">
        <f>2500/250*F49*G49</f>
        <v>10</v>
      </c>
    </row>
    <row r="50" spans="1:8" ht="12.75">
      <c r="A50" s="77">
        <v>73</v>
      </c>
      <c r="B50" s="237"/>
      <c r="C50" s="62" t="s">
        <v>66</v>
      </c>
      <c r="D50" s="62">
        <v>250200144</v>
      </c>
      <c r="E50" s="64" t="s">
        <v>3</v>
      </c>
      <c r="F50" s="65">
        <v>1</v>
      </c>
      <c r="G50" s="65">
        <v>1</v>
      </c>
      <c r="H50" s="60">
        <f>2500/250*F50*G50</f>
        <v>10</v>
      </c>
    </row>
    <row r="51" spans="1:8" ht="12.75">
      <c r="A51" s="77">
        <v>74</v>
      </c>
      <c r="B51" s="237"/>
      <c r="C51" s="9" t="s">
        <v>59</v>
      </c>
      <c r="D51" s="9">
        <v>300187</v>
      </c>
      <c r="E51" s="64" t="s">
        <v>3</v>
      </c>
      <c r="F51" s="65">
        <v>1</v>
      </c>
      <c r="G51" s="65">
        <v>1</v>
      </c>
      <c r="H51" s="60">
        <v>3</v>
      </c>
    </row>
    <row r="52" spans="1:8" ht="12.75">
      <c r="A52" s="77">
        <v>75</v>
      </c>
      <c r="B52" s="237"/>
      <c r="C52" s="9" t="s">
        <v>2</v>
      </c>
      <c r="D52" s="9" t="s">
        <v>60</v>
      </c>
      <c r="E52" s="64" t="s">
        <v>3</v>
      </c>
      <c r="F52" s="65">
        <v>1</v>
      </c>
      <c r="G52" s="65">
        <v>1</v>
      </c>
      <c r="H52" s="60">
        <f>2500/500*F52*G52</f>
        <v>5</v>
      </c>
    </row>
    <row r="53" spans="1:8" ht="13.5" thickBot="1">
      <c r="A53" s="77">
        <v>76</v>
      </c>
      <c r="B53" s="237"/>
      <c r="C53" s="10" t="s">
        <v>28</v>
      </c>
      <c r="D53" s="10" t="s">
        <v>61</v>
      </c>
      <c r="E53" s="64" t="s">
        <v>3</v>
      </c>
      <c r="F53" s="65">
        <v>1</v>
      </c>
      <c r="G53" s="65">
        <v>1</v>
      </c>
      <c r="H53" s="60">
        <v>3</v>
      </c>
    </row>
    <row r="54" spans="1:8" s="74" customFormat="1" ht="13.5" thickBot="1">
      <c r="A54" s="78"/>
      <c r="B54" s="56"/>
      <c r="C54" s="55"/>
      <c r="D54" s="79"/>
      <c r="E54" s="55"/>
      <c r="F54" s="57"/>
      <c r="G54" s="57"/>
      <c r="H54" s="57"/>
    </row>
    <row r="55" spans="1:8" ht="12.75">
      <c r="A55" s="77">
        <v>77</v>
      </c>
      <c r="B55" s="236" t="s">
        <v>62</v>
      </c>
      <c r="C55" s="62" t="s">
        <v>40</v>
      </c>
      <c r="D55" s="62" t="s">
        <v>46</v>
      </c>
      <c r="E55" s="64" t="s">
        <v>3</v>
      </c>
      <c r="F55" s="65">
        <v>1</v>
      </c>
      <c r="G55" s="65">
        <v>1</v>
      </c>
      <c r="H55" s="60">
        <f>4500/250*F55*G55</f>
        <v>18</v>
      </c>
    </row>
    <row r="56" spans="1:8" ht="12.75">
      <c r="A56" s="77">
        <v>78</v>
      </c>
      <c r="B56" s="237"/>
      <c r="C56" s="70" t="s">
        <v>41</v>
      </c>
      <c r="D56" s="62" t="s">
        <v>39</v>
      </c>
      <c r="E56" s="64" t="s">
        <v>3</v>
      </c>
      <c r="F56" s="65">
        <v>1</v>
      </c>
      <c r="G56" s="65">
        <v>1</v>
      </c>
      <c r="H56" s="60">
        <f>4500/250*F56*G56</f>
        <v>18</v>
      </c>
    </row>
    <row r="57" spans="1:8" ht="12.75">
      <c r="A57" s="77">
        <v>79</v>
      </c>
      <c r="B57" s="237"/>
      <c r="C57" s="62" t="s">
        <v>23</v>
      </c>
      <c r="D57" s="62" t="s">
        <v>63</v>
      </c>
      <c r="E57" s="64" t="s">
        <v>3</v>
      </c>
      <c r="F57" s="65">
        <v>1</v>
      </c>
      <c r="G57" s="65">
        <v>1</v>
      </c>
      <c r="H57" s="60">
        <f>4500/250*F57*G57</f>
        <v>18</v>
      </c>
    </row>
    <row r="58" spans="1:8" ht="12.75">
      <c r="A58" s="77">
        <v>80</v>
      </c>
      <c r="B58" s="237"/>
      <c r="C58" s="62" t="s">
        <v>26</v>
      </c>
      <c r="D58" s="62" t="s">
        <v>64</v>
      </c>
      <c r="E58" s="64" t="s">
        <v>3</v>
      </c>
      <c r="F58" s="65">
        <v>1</v>
      </c>
      <c r="G58" s="65">
        <v>1</v>
      </c>
      <c r="H58" s="60">
        <f>4500/500*F58*G58</f>
        <v>9</v>
      </c>
    </row>
    <row r="59" spans="1:8" ht="13.5" thickBot="1">
      <c r="A59" s="77">
        <v>81</v>
      </c>
      <c r="B59" s="238"/>
      <c r="C59" s="70" t="s">
        <v>28</v>
      </c>
      <c r="D59" s="70" t="s">
        <v>65</v>
      </c>
      <c r="E59" s="64" t="s">
        <v>3</v>
      </c>
      <c r="F59" s="65">
        <v>1</v>
      </c>
      <c r="G59" s="65">
        <v>1</v>
      </c>
      <c r="H59" s="60">
        <f>4500/1000*F59*G59</f>
        <v>4.5</v>
      </c>
    </row>
    <row r="60" spans="1:8" s="74" customFormat="1" ht="13.5" thickBot="1">
      <c r="A60" s="78"/>
      <c r="B60" s="56"/>
      <c r="C60" s="55"/>
      <c r="D60" s="79"/>
      <c r="E60" s="55"/>
      <c r="F60" s="57"/>
      <c r="G60" s="57"/>
      <c r="H60" s="57"/>
    </row>
    <row r="61" spans="1:8" ht="12.75">
      <c r="A61" s="77">
        <v>86</v>
      </c>
      <c r="B61" s="236" t="s">
        <v>99</v>
      </c>
      <c r="C61" s="2" t="s">
        <v>29</v>
      </c>
      <c r="D61" s="9" t="s">
        <v>58</v>
      </c>
      <c r="E61" s="64" t="s">
        <v>3</v>
      </c>
      <c r="F61" s="65">
        <v>1</v>
      </c>
      <c r="G61" s="65">
        <v>1</v>
      </c>
      <c r="H61" s="60">
        <f>3000/250*F61*G61</f>
        <v>12</v>
      </c>
    </row>
    <row r="62" spans="1:8" ht="12.75">
      <c r="A62" s="77">
        <v>87</v>
      </c>
      <c r="B62" s="237"/>
      <c r="C62" s="2" t="s">
        <v>30</v>
      </c>
      <c r="D62" s="9">
        <v>19732</v>
      </c>
      <c r="E62" s="64" t="s">
        <v>3</v>
      </c>
      <c r="F62" s="65">
        <v>1</v>
      </c>
      <c r="G62" s="65">
        <v>1</v>
      </c>
      <c r="H62" s="60">
        <f>3000/250*F62*G62</f>
        <v>12</v>
      </c>
    </row>
    <row r="63" spans="1:8" ht="12.75">
      <c r="A63" s="77">
        <v>88</v>
      </c>
      <c r="B63" s="237"/>
      <c r="C63" s="152" t="s">
        <v>66</v>
      </c>
      <c r="D63" s="152">
        <v>250200144</v>
      </c>
      <c r="E63" s="64" t="s">
        <v>3</v>
      </c>
      <c r="F63" s="65">
        <v>1</v>
      </c>
      <c r="G63" s="65">
        <v>1</v>
      </c>
      <c r="H63" s="60">
        <f>3000/1000*F63*G63</f>
        <v>3</v>
      </c>
    </row>
    <row r="64" spans="1:8" ht="12.75">
      <c r="A64" s="77">
        <v>89</v>
      </c>
      <c r="B64" s="237"/>
      <c r="C64" s="9" t="s">
        <v>59</v>
      </c>
      <c r="D64" s="9">
        <v>300187</v>
      </c>
      <c r="E64" s="64" t="s">
        <v>3</v>
      </c>
      <c r="F64" s="65">
        <v>1</v>
      </c>
      <c r="G64" s="65">
        <v>1</v>
      </c>
      <c r="H64" s="60">
        <f>3000/1000*F64*G64</f>
        <v>3</v>
      </c>
    </row>
    <row r="65" spans="1:8" ht="12.75">
      <c r="A65" s="77">
        <v>90</v>
      </c>
      <c r="B65" s="237"/>
      <c r="C65" s="9" t="s">
        <v>2</v>
      </c>
      <c r="D65" s="9" t="s">
        <v>60</v>
      </c>
      <c r="E65" s="64" t="s">
        <v>3</v>
      </c>
      <c r="F65" s="65">
        <v>1</v>
      </c>
      <c r="G65" s="65">
        <v>1</v>
      </c>
      <c r="H65" s="60">
        <f>3000/500*F65*G65</f>
        <v>6</v>
      </c>
    </row>
    <row r="66" spans="1:8" ht="13.5" thickBot="1">
      <c r="A66" s="77">
        <v>91</v>
      </c>
      <c r="B66" s="237"/>
      <c r="C66" s="10" t="s">
        <v>28</v>
      </c>
      <c r="D66" s="70"/>
      <c r="E66" s="64" t="s">
        <v>3</v>
      </c>
      <c r="F66" s="63">
        <v>1</v>
      </c>
      <c r="G66" s="65">
        <v>1</v>
      </c>
      <c r="H66" s="60">
        <f>3000/500*F66*G66</f>
        <v>6</v>
      </c>
    </row>
    <row r="67" spans="1:8" s="74" customFormat="1" ht="13.5" thickBot="1">
      <c r="A67" s="78"/>
      <c r="B67" s="56"/>
      <c r="C67" s="79"/>
      <c r="D67" s="79"/>
      <c r="E67" s="55" t="s">
        <v>3</v>
      </c>
      <c r="F67" s="57">
        <v>1</v>
      </c>
      <c r="G67" s="57"/>
      <c r="H67" s="57"/>
    </row>
    <row r="68" spans="1:8" ht="12.75">
      <c r="A68" s="65"/>
      <c r="B68" s="72" t="s">
        <v>5</v>
      </c>
      <c r="C68" s="80"/>
      <c r="D68" s="73"/>
      <c r="E68" s="73"/>
      <c r="F68" s="73"/>
      <c r="G68" s="73"/>
      <c r="H68" s="73"/>
    </row>
    <row r="72" spans="4:8" ht="15">
      <c r="D72" s="195" t="s">
        <v>80</v>
      </c>
      <c r="E72" s="196"/>
      <c r="F72" s="85"/>
      <c r="G72" s="85"/>
      <c r="H72" s="85"/>
    </row>
    <row r="73" spans="4:8" ht="15">
      <c r="D73" s="40"/>
      <c r="E73" s="40"/>
      <c r="F73" s="40"/>
      <c r="G73" s="146"/>
      <c r="H73" s="85"/>
    </row>
    <row r="74" spans="4:8" ht="15">
      <c r="D74" s="195" t="s">
        <v>82</v>
      </c>
      <c r="E74" s="196"/>
      <c r="F74" s="85"/>
      <c r="G74" s="85"/>
      <c r="H74" s="85"/>
    </row>
    <row r="75" spans="4:8" ht="15">
      <c r="D75" s="40"/>
      <c r="E75" s="40"/>
      <c r="F75" s="40"/>
      <c r="G75" s="85"/>
      <c r="H75" s="85"/>
    </row>
    <row r="76" spans="4:6" ht="12.75">
      <c r="D76" s="195"/>
      <c r="E76" s="196"/>
      <c r="F76" s="40"/>
    </row>
  </sheetData>
  <sheetProtection/>
  <mergeCells count="24">
    <mergeCell ref="H7:H8"/>
    <mergeCell ref="E7:E8"/>
    <mergeCell ref="D72:E72"/>
    <mergeCell ref="A5:H5"/>
    <mergeCell ref="B29:B36"/>
    <mergeCell ref="B61:B66"/>
    <mergeCell ref="F7:F8"/>
    <mergeCell ref="B10:B16"/>
    <mergeCell ref="B41:B46"/>
    <mergeCell ref="B48:B53"/>
    <mergeCell ref="B55:B59"/>
    <mergeCell ref="D74:E74"/>
    <mergeCell ref="D76:E76"/>
    <mergeCell ref="G7:G8"/>
    <mergeCell ref="A6:H6"/>
    <mergeCell ref="A1:B1"/>
    <mergeCell ref="A2:C2"/>
    <mergeCell ref="A3:C3"/>
    <mergeCell ref="A4:C4"/>
    <mergeCell ref="B18:B2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2.421875" style="40" customWidth="1"/>
    <col min="2" max="2" width="17.421875" style="40" customWidth="1"/>
    <col min="3" max="6" width="14.7109375" style="40" customWidth="1"/>
    <col min="7" max="7" width="18.28125" style="40" customWidth="1"/>
    <col min="8" max="8" width="11.421875" style="40" customWidth="1"/>
    <col min="9" max="16384" width="9.140625" style="40" customWidth="1"/>
  </cols>
  <sheetData>
    <row r="1" spans="1:8" ht="12.75">
      <c r="A1" s="193" t="s">
        <v>14</v>
      </c>
      <c r="B1" s="193"/>
      <c r="C1" s="43"/>
      <c r="G1" s="194" t="s">
        <v>74</v>
      </c>
      <c r="H1" s="194"/>
    </row>
    <row r="2" spans="1:8" ht="12.75">
      <c r="A2" s="193" t="s">
        <v>113</v>
      </c>
      <c r="B2" s="193"/>
      <c r="C2" s="193"/>
      <c r="G2" s="194" t="s">
        <v>117</v>
      </c>
      <c r="H2" s="194"/>
    </row>
    <row r="3" spans="1:8" ht="12.75">
      <c r="A3" s="193" t="s">
        <v>114</v>
      </c>
      <c r="B3" s="193"/>
      <c r="C3" s="193"/>
      <c r="G3" s="194" t="s">
        <v>118</v>
      </c>
      <c r="H3" s="194"/>
    </row>
    <row r="4" spans="1:8" ht="12.75">
      <c r="A4" s="193" t="s">
        <v>115</v>
      </c>
      <c r="B4" s="193"/>
      <c r="C4" s="193"/>
      <c r="G4" s="194" t="s">
        <v>119</v>
      </c>
      <c r="H4" s="194"/>
    </row>
    <row r="5" spans="1:2" ht="12.75">
      <c r="A5" s="42"/>
      <c r="B5" s="43"/>
    </row>
    <row r="6" spans="1:7" ht="12.75">
      <c r="A6" s="197" t="s">
        <v>86</v>
      </c>
      <c r="B6" s="197"/>
      <c r="C6" s="197"/>
      <c r="D6" s="197"/>
      <c r="E6" s="197"/>
      <c r="F6" s="197"/>
      <c r="G6" s="197"/>
    </row>
    <row r="7" ht="13.5" thickBot="1"/>
    <row r="8" spans="1:9" s="46" customFormat="1" ht="51.75" customHeight="1">
      <c r="A8" s="198" t="s">
        <v>76</v>
      </c>
      <c r="B8" s="200"/>
      <c r="C8" s="4" t="s">
        <v>71</v>
      </c>
      <c r="D8" s="54" t="s">
        <v>29</v>
      </c>
      <c r="E8" s="54" t="s">
        <v>30</v>
      </c>
      <c r="F8" s="54" t="s">
        <v>26</v>
      </c>
      <c r="G8" s="11" t="s">
        <v>25</v>
      </c>
      <c r="I8" s="1"/>
    </row>
    <row r="9" spans="1:9" s="46" customFormat="1" ht="73.5" customHeight="1" thickBot="1">
      <c r="A9" s="199"/>
      <c r="B9" s="201"/>
      <c r="C9" s="4" t="s">
        <v>63</v>
      </c>
      <c r="D9" s="4" t="s">
        <v>39</v>
      </c>
      <c r="E9" s="4" t="s">
        <v>46</v>
      </c>
      <c r="F9" s="4" t="s">
        <v>64</v>
      </c>
      <c r="G9" s="6" t="s">
        <v>65</v>
      </c>
      <c r="I9" s="1"/>
    </row>
    <row r="10" spans="1:9" ht="12.75" customHeight="1">
      <c r="A10" s="202" t="s">
        <v>70</v>
      </c>
      <c r="B10" s="12" t="s">
        <v>6</v>
      </c>
      <c r="C10" s="13">
        <v>1</v>
      </c>
      <c r="D10" s="13">
        <v>1</v>
      </c>
      <c r="E10" s="14">
        <v>1</v>
      </c>
      <c r="F10" s="13">
        <v>1</v>
      </c>
      <c r="G10" s="13">
        <v>1</v>
      </c>
      <c r="I10" s="43"/>
    </row>
    <row r="11" spans="1:9" ht="12.75">
      <c r="A11" s="203"/>
      <c r="B11" s="16" t="s">
        <v>12</v>
      </c>
      <c r="C11" s="17"/>
      <c r="D11" s="17"/>
      <c r="E11" s="18"/>
      <c r="F11" s="17"/>
      <c r="G11" s="17"/>
      <c r="I11" s="43"/>
    </row>
    <row r="12" spans="1:7" ht="12.75">
      <c r="A12" s="203"/>
      <c r="B12" s="20" t="s">
        <v>7</v>
      </c>
      <c r="C12" s="21">
        <v>250</v>
      </c>
      <c r="D12" s="21">
        <v>250</v>
      </c>
      <c r="E12" s="22">
        <v>250</v>
      </c>
      <c r="F12" s="21">
        <v>500</v>
      </c>
      <c r="G12" s="21">
        <v>1000</v>
      </c>
    </row>
    <row r="13" spans="1:7" ht="12.75">
      <c r="A13" s="203"/>
      <c r="B13" s="16" t="s">
        <v>8</v>
      </c>
      <c r="C13" s="17"/>
      <c r="D13" s="17"/>
      <c r="E13" s="18"/>
      <c r="F13" s="17"/>
      <c r="G13" s="17"/>
    </row>
    <row r="14" spans="1:7" ht="12.75">
      <c r="A14" s="203"/>
      <c r="B14" s="20" t="s">
        <v>9</v>
      </c>
      <c r="C14" s="24">
        <f>4500/C12*C10</f>
        <v>18</v>
      </c>
      <c r="D14" s="24">
        <f>4500/D12*D10</f>
        <v>18</v>
      </c>
      <c r="E14" s="24">
        <f>4500/E12*E10</f>
        <v>18</v>
      </c>
      <c r="F14" s="24">
        <f>4500/F12*F10</f>
        <v>9</v>
      </c>
      <c r="G14" s="24">
        <f>4500/G12*G10</f>
        <v>4.5</v>
      </c>
    </row>
    <row r="15" spans="1:7" ht="12.75">
      <c r="A15" s="203"/>
      <c r="B15" s="26" t="s">
        <v>10</v>
      </c>
      <c r="C15" s="21">
        <v>1</v>
      </c>
      <c r="D15" s="21">
        <v>1</v>
      </c>
      <c r="E15" s="22">
        <f>C15</f>
        <v>1</v>
      </c>
      <c r="F15" s="21">
        <f>+C15</f>
        <v>1</v>
      </c>
      <c r="G15" s="21">
        <f>+C15</f>
        <v>1</v>
      </c>
    </row>
    <row r="16" spans="1:7" ht="13.5" thickBot="1">
      <c r="A16" s="204"/>
      <c r="B16" s="27" t="s">
        <v>11</v>
      </c>
      <c r="C16" s="29">
        <f>C15*C14</f>
        <v>18</v>
      </c>
      <c r="D16" s="29">
        <f>D15*D14</f>
        <v>18</v>
      </c>
      <c r="E16" s="28">
        <f>E15*E14</f>
        <v>18</v>
      </c>
      <c r="F16" s="29">
        <f>F15*F14</f>
        <v>9</v>
      </c>
      <c r="G16" s="38">
        <f>G15*G14</f>
        <v>4.5</v>
      </c>
    </row>
    <row r="17" spans="1:7" ht="13.5" thickBot="1">
      <c r="A17" s="30"/>
      <c r="B17" s="16"/>
      <c r="C17" s="31"/>
      <c r="D17" s="32"/>
      <c r="E17" s="28"/>
      <c r="F17" s="32"/>
      <c r="G17" s="32"/>
    </row>
    <row r="18" spans="1:7" s="41" customFormat="1" ht="13.5" thickBot="1">
      <c r="A18" s="33"/>
      <c r="B18" s="34" t="s">
        <v>5</v>
      </c>
      <c r="C18" s="35">
        <f>C14*C15</f>
        <v>18</v>
      </c>
      <c r="D18" s="35">
        <f>D14*D15</f>
        <v>18</v>
      </c>
      <c r="E18" s="35">
        <f>E14*E15</f>
        <v>18</v>
      </c>
      <c r="F18" s="35">
        <f>F14*F15</f>
        <v>9</v>
      </c>
      <c r="G18" s="35">
        <f>G14*G15</f>
        <v>4.5</v>
      </c>
    </row>
    <row r="19" spans="1:16" ht="12.75" hidden="1">
      <c r="A19" s="47"/>
      <c r="B19" s="48" t="s">
        <v>13</v>
      </c>
      <c r="C19" s="49">
        <f>C18/4</f>
        <v>4.5</v>
      </c>
      <c r="D19" s="49">
        <f>D18/4</f>
        <v>4.5</v>
      </c>
      <c r="E19" s="49">
        <f>E18/4</f>
        <v>4.5</v>
      </c>
      <c r="F19" s="49">
        <f>F18/4</f>
        <v>2.25</v>
      </c>
      <c r="G19" s="49"/>
      <c r="H19" s="50"/>
      <c r="I19" s="50"/>
      <c r="J19" s="50"/>
      <c r="K19" s="50"/>
      <c r="L19" s="50"/>
      <c r="M19" s="50"/>
      <c r="N19" s="50"/>
      <c r="O19" s="50"/>
      <c r="P19" s="50"/>
    </row>
    <row r="22" spans="2:7" ht="12.75">
      <c r="B22" s="195" t="s">
        <v>80</v>
      </c>
      <c r="C22" s="196"/>
      <c r="D22" s="195" t="s">
        <v>81</v>
      </c>
      <c r="E22" s="195"/>
      <c r="F22" s="51"/>
      <c r="G22" s="51"/>
    </row>
    <row r="23" ht="12.75">
      <c r="E23" s="140"/>
    </row>
    <row r="24" spans="2:5" ht="12.75">
      <c r="B24" s="195" t="s">
        <v>82</v>
      </c>
      <c r="C24" s="196"/>
      <c r="D24" s="195" t="s">
        <v>83</v>
      </c>
      <c r="E24" s="195"/>
    </row>
  </sheetData>
  <sheetProtection/>
  <mergeCells count="16">
    <mergeCell ref="B22:C22"/>
    <mergeCell ref="D22:E22"/>
    <mergeCell ref="B24:C24"/>
    <mergeCell ref="D24:E24"/>
    <mergeCell ref="A6:G6"/>
    <mergeCell ref="A8:A9"/>
    <mergeCell ref="B8:B9"/>
    <mergeCell ref="A10:A16"/>
    <mergeCell ref="A1:B1"/>
    <mergeCell ref="A2:C2"/>
    <mergeCell ref="A3:C3"/>
    <mergeCell ref="A4:C4"/>
    <mergeCell ref="G1:H1"/>
    <mergeCell ref="G2:H2"/>
    <mergeCell ref="G3:H3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2.421875" style="40" customWidth="1"/>
    <col min="2" max="2" width="17.421875" style="40" customWidth="1"/>
    <col min="3" max="7" width="14.7109375" style="40" customWidth="1"/>
    <col min="8" max="8" width="18.8515625" style="40" customWidth="1"/>
    <col min="9" max="16384" width="9.140625" style="40" customWidth="1"/>
  </cols>
  <sheetData>
    <row r="1" spans="1:9" ht="12.75">
      <c r="A1" s="193" t="s">
        <v>14</v>
      </c>
      <c r="B1" s="193"/>
      <c r="C1" s="43"/>
      <c r="G1" s="194" t="s">
        <v>74</v>
      </c>
      <c r="H1" s="194"/>
      <c r="I1" s="43"/>
    </row>
    <row r="2" spans="1:9" ht="12.75">
      <c r="A2" s="193" t="s">
        <v>113</v>
      </c>
      <c r="B2" s="193"/>
      <c r="C2" s="193"/>
      <c r="G2" s="194" t="s">
        <v>117</v>
      </c>
      <c r="H2" s="194"/>
      <c r="I2" s="43"/>
    </row>
    <row r="3" spans="1:9" ht="12.75">
      <c r="A3" s="193" t="s">
        <v>114</v>
      </c>
      <c r="B3" s="193"/>
      <c r="C3" s="193"/>
      <c r="G3" s="194" t="s">
        <v>118</v>
      </c>
      <c r="H3" s="194"/>
      <c r="I3" s="43"/>
    </row>
    <row r="4" spans="1:9" ht="12.75">
      <c r="A4" s="193" t="s">
        <v>115</v>
      </c>
      <c r="B4" s="193"/>
      <c r="C4" s="193"/>
      <c r="G4" s="194" t="s">
        <v>119</v>
      </c>
      <c r="H4" s="194"/>
      <c r="I4" s="43"/>
    </row>
    <row r="5" spans="1:2" ht="12.75">
      <c r="A5" s="42"/>
      <c r="B5" s="43"/>
    </row>
    <row r="6" spans="1:8" ht="12.75">
      <c r="A6" s="197" t="s">
        <v>116</v>
      </c>
      <c r="B6" s="197"/>
      <c r="C6" s="197"/>
      <c r="D6" s="197"/>
      <c r="E6" s="197"/>
      <c r="F6" s="197"/>
      <c r="G6" s="197"/>
      <c r="H6" s="197"/>
    </row>
    <row r="7" ht="13.5" thickBot="1"/>
    <row r="8" spans="1:10" s="46" customFormat="1" ht="51.75" customHeight="1">
      <c r="A8" s="198" t="s">
        <v>84</v>
      </c>
      <c r="B8" s="200"/>
      <c r="C8" s="6" t="s">
        <v>67</v>
      </c>
      <c r="D8" s="54" t="s">
        <v>29</v>
      </c>
      <c r="E8" s="54" t="s">
        <v>30</v>
      </c>
      <c r="F8" s="54" t="s">
        <v>26</v>
      </c>
      <c r="G8" s="54" t="s">
        <v>24</v>
      </c>
      <c r="H8" s="11" t="s">
        <v>25</v>
      </c>
      <c r="J8" s="1"/>
    </row>
    <row r="9" spans="1:10" s="46" customFormat="1" ht="73.5" customHeight="1" thickBot="1">
      <c r="A9" s="199"/>
      <c r="B9" s="201"/>
      <c r="C9" s="6">
        <v>250200144</v>
      </c>
      <c r="D9" s="4">
        <v>860113253</v>
      </c>
      <c r="E9" s="4">
        <v>860118457</v>
      </c>
      <c r="F9" s="4">
        <v>860113256</v>
      </c>
      <c r="G9" s="4">
        <v>860116239</v>
      </c>
      <c r="H9" s="4">
        <v>860111665</v>
      </c>
      <c r="J9" s="1"/>
    </row>
    <row r="10" spans="1:10" ht="12.75" customHeight="1">
      <c r="A10" s="202" t="s">
        <v>27</v>
      </c>
      <c r="B10" s="12" t="s">
        <v>6</v>
      </c>
      <c r="C10" s="13">
        <v>2</v>
      </c>
      <c r="D10" s="13">
        <v>1</v>
      </c>
      <c r="E10" s="14">
        <v>1</v>
      </c>
      <c r="F10" s="13">
        <v>1</v>
      </c>
      <c r="G10" s="13">
        <v>1</v>
      </c>
      <c r="H10" s="13">
        <v>1</v>
      </c>
      <c r="J10" s="43"/>
    </row>
    <row r="11" spans="1:10" ht="12.75">
      <c r="A11" s="203"/>
      <c r="B11" s="16" t="s">
        <v>12</v>
      </c>
      <c r="C11" s="17"/>
      <c r="D11" s="17"/>
      <c r="E11" s="18"/>
      <c r="F11" s="17"/>
      <c r="G11" s="17"/>
      <c r="H11" s="17"/>
      <c r="J11" s="43"/>
    </row>
    <row r="12" spans="1:8" ht="12.75">
      <c r="A12" s="203"/>
      <c r="B12" s="20" t="s">
        <v>7</v>
      </c>
      <c r="C12" s="21">
        <v>250</v>
      </c>
      <c r="D12" s="21">
        <v>250</v>
      </c>
      <c r="E12" s="22">
        <v>250</v>
      </c>
      <c r="F12" s="21">
        <v>500</v>
      </c>
      <c r="G12" s="21">
        <v>500</v>
      </c>
      <c r="H12" s="21">
        <v>1000</v>
      </c>
    </row>
    <row r="13" spans="1:8" ht="12.75">
      <c r="A13" s="203"/>
      <c r="B13" s="16" t="s">
        <v>8</v>
      </c>
      <c r="C13" s="17"/>
      <c r="D13" s="17"/>
      <c r="E13" s="18"/>
      <c r="F13" s="17"/>
      <c r="G13" s="17"/>
      <c r="H13" s="17"/>
    </row>
    <row r="14" spans="1:8" ht="12.75">
      <c r="A14" s="203"/>
      <c r="B14" s="20" t="s">
        <v>9</v>
      </c>
      <c r="C14" s="24">
        <f aca="true" t="shared" si="0" ref="C14:H14">4500/C12*C10</f>
        <v>36</v>
      </c>
      <c r="D14" s="24">
        <f t="shared" si="0"/>
        <v>18</v>
      </c>
      <c r="E14" s="24">
        <f t="shared" si="0"/>
        <v>18</v>
      </c>
      <c r="F14" s="24">
        <f t="shared" si="0"/>
        <v>9</v>
      </c>
      <c r="G14" s="24">
        <f t="shared" si="0"/>
        <v>9</v>
      </c>
      <c r="H14" s="24">
        <f t="shared" si="0"/>
        <v>4.5</v>
      </c>
    </row>
    <row r="15" spans="1:8" ht="12.75">
      <c r="A15" s="203"/>
      <c r="B15" s="26" t="s">
        <v>10</v>
      </c>
      <c r="C15" s="21">
        <v>1</v>
      </c>
      <c r="D15" s="21">
        <f>+C15</f>
        <v>1</v>
      </c>
      <c r="E15" s="22">
        <f>C15</f>
        <v>1</v>
      </c>
      <c r="F15" s="21">
        <f>+C15</f>
        <v>1</v>
      </c>
      <c r="G15" s="21">
        <f>+C15</f>
        <v>1</v>
      </c>
      <c r="H15" s="21">
        <f>+C15</f>
        <v>1</v>
      </c>
    </row>
    <row r="16" spans="1:8" ht="13.5" thickBot="1">
      <c r="A16" s="204"/>
      <c r="B16" s="27" t="s">
        <v>11</v>
      </c>
      <c r="C16" s="29">
        <f aca="true" t="shared" si="1" ref="C16:H16">C15*C14</f>
        <v>36</v>
      </c>
      <c r="D16" s="29">
        <f t="shared" si="1"/>
        <v>18</v>
      </c>
      <c r="E16" s="28">
        <f t="shared" si="1"/>
        <v>18</v>
      </c>
      <c r="F16" s="29">
        <f t="shared" si="1"/>
        <v>9</v>
      </c>
      <c r="G16" s="29">
        <f>+D16</f>
        <v>18</v>
      </c>
      <c r="H16" s="38">
        <f t="shared" si="1"/>
        <v>4.5</v>
      </c>
    </row>
    <row r="17" spans="1:8" ht="13.5" thickBot="1">
      <c r="A17" s="30"/>
      <c r="B17" s="16"/>
      <c r="C17" s="31"/>
      <c r="D17" s="32"/>
      <c r="E17" s="28"/>
      <c r="F17" s="32"/>
      <c r="G17" s="32"/>
      <c r="H17" s="32"/>
    </row>
    <row r="18" spans="1:8" s="41" customFormat="1" ht="13.5" thickBot="1">
      <c r="A18" s="33"/>
      <c r="B18" s="34" t="s">
        <v>5</v>
      </c>
      <c r="C18" s="35">
        <f aca="true" t="shared" si="2" ref="C18:H18">C14*C15</f>
        <v>36</v>
      </c>
      <c r="D18" s="35">
        <f t="shared" si="2"/>
        <v>18</v>
      </c>
      <c r="E18" s="35">
        <f t="shared" si="2"/>
        <v>18</v>
      </c>
      <c r="F18" s="35">
        <f t="shared" si="2"/>
        <v>9</v>
      </c>
      <c r="G18" s="35">
        <f t="shared" si="2"/>
        <v>9</v>
      </c>
      <c r="H18" s="35">
        <f t="shared" si="2"/>
        <v>4.5</v>
      </c>
    </row>
    <row r="19" spans="1:17" ht="12.75" hidden="1">
      <c r="A19" s="47"/>
      <c r="B19" s="48" t="s">
        <v>13</v>
      </c>
      <c r="C19" s="49">
        <f>C18/4</f>
        <v>9</v>
      </c>
      <c r="D19" s="49">
        <f>D18/4</f>
        <v>4.5</v>
      </c>
      <c r="E19" s="49">
        <f>E18/4</f>
        <v>4.5</v>
      </c>
      <c r="F19" s="49">
        <f>F18/4</f>
        <v>2.25</v>
      </c>
      <c r="G19" s="49"/>
      <c r="H19" s="49"/>
      <c r="I19" s="50"/>
      <c r="J19" s="50"/>
      <c r="K19" s="50"/>
      <c r="L19" s="50"/>
      <c r="M19" s="50"/>
      <c r="N19" s="50"/>
      <c r="O19" s="50"/>
      <c r="P19" s="50"/>
      <c r="Q19" s="50"/>
    </row>
    <row r="22" spans="2:8" ht="12.75">
      <c r="B22" s="195" t="s">
        <v>80</v>
      </c>
      <c r="C22" s="196"/>
      <c r="D22" s="195" t="s">
        <v>81</v>
      </c>
      <c r="E22" s="195"/>
      <c r="F22" s="51"/>
      <c r="G22" s="51"/>
      <c r="H22" s="51"/>
    </row>
    <row r="23" ht="12.75">
      <c r="E23" s="45"/>
    </row>
    <row r="24" spans="2:5" ht="12.75">
      <c r="B24" s="195" t="s">
        <v>82</v>
      </c>
      <c r="C24" s="196"/>
      <c r="D24" s="195" t="s">
        <v>83</v>
      </c>
      <c r="E24" s="195"/>
    </row>
  </sheetData>
  <sheetProtection/>
  <mergeCells count="16">
    <mergeCell ref="G3:H3"/>
    <mergeCell ref="G4:H4"/>
    <mergeCell ref="B22:C22"/>
    <mergeCell ref="D22:E22"/>
    <mergeCell ref="B24:C24"/>
    <mergeCell ref="D24:E24"/>
    <mergeCell ref="A10:A16"/>
    <mergeCell ref="A6:H6"/>
    <mergeCell ref="B8:B9"/>
    <mergeCell ref="A8:A9"/>
    <mergeCell ref="A1:B1"/>
    <mergeCell ref="A2:C2"/>
    <mergeCell ref="A3:C3"/>
    <mergeCell ref="A4:C4"/>
    <mergeCell ref="G1:H1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22" sqref="D22:E22"/>
    </sheetView>
  </sheetViews>
  <sheetFormatPr defaultColWidth="9.140625" defaultRowHeight="12.75"/>
  <cols>
    <col min="1" max="1" width="12.421875" style="40" customWidth="1"/>
    <col min="2" max="2" width="17.421875" style="40" customWidth="1"/>
    <col min="3" max="8" width="14.7109375" style="40" customWidth="1"/>
    <col min="9" max="16384" width="9.140625" style="40" customWidth="1"/>
  </cols>
  <sheetData>
    <row r="1" spans="1:9" ht="12.75">
      <c r="A1" s="193" t="s">
        <v>14</v>
      </c>
      <c r="B1" s="193"/>
      <c r="C1" s="43"/>
      <c r="G1" s="194" t="s">
        <v>74</v>
      </c>
      <c r="H1" s="194"/>
      <c r="I1" s="43"/>
    </row>
    <row r="2" spans="1:9" ht="12.75">
      <c r="A2" s="193" t="s">
        <v>113</v>
      </c>
      <c r="B2" s="193"/>
      <c r="C2" s="193"/>
      <c r="G2" s="194" t="s">
        <v>117</v>
      </c>
      <c r="H2" s="194"/>
      <c r="I2" s="43"/>
    </row>
    <row r="3" spans="1:9" ht="12.75">
      <c r="A3" s="193" t="s">
        <v>114</v>
      </c>
      <c r="B3" s="193"/>
      <c r="C3" s="193"/>
      <c r="G3" s="194" t="s">
        <v>118</v>
      </c>
      <c r="H3" s="194"/>
      <c r="I3" s="43"/>
    </row>
    <row r="4" spans="1:9" ht="12.75">
      <c r="A4" s="193" t="s">
        <v>115</v>
      </c>
      <c r="B4" s="193"/>
      <c r="C4" s="193"/>
      <c r="G4" s="194" t="s">
        <v>119</v>
      </c>
      <c r="H4" s="194"/>
      <c r="I4" s="43"/>
    </row>
    <row r="5" spans="1:2" ht="12.75">
      <c r="A5" s="42"/>
      <c r="B5" s="43"/>
    </row>
    <row r="6" spans="1:8" ht="12.75">
      <c r="A6" s="197" t="s">
        <v>85</v>
      </c>
      <c r="B6" s="197"/>
      <c r="C6" s="197"/>
      <c r="D6" s="197"/>
      <c r="E6" s="197"/>
      <c r="F6" s="197"/>
      <c r="G6" s="197"/>
      <c r="H6" s="197"/>
    </row>
    <row r="7" ht="13.5" thickBot="1"/>
    <row r="8" spans="1:10" s="46" customFormat="1" ht="51.75" customHeight="1">
      <c r="A8" s="198" t="s">
        <v>84</v>
      </c>
      <c r="B8" s="200"/>
      <c r="C8" s="4" t="s">
        <v>66</v>
      </c>
      <c r="D8" s="54" t="s">
        <v>29</v>
      </c>
      <c r="E8" s="54" t="s">
        <v>30</v>
      </c>
      <c r="F8" s="54" t="s">
        <v>26</v>
      </c>
      <c r="G8" s="54" t="s">
        <v>24</v>
      </c>
      <c r="H8" s="11" t="s">
        <v>25</v>
      </c>
      <c r="J8" s="1"/>
    </row>
    <row r="9" spans="1:10" s="46" customFormat="1" ht="73.5" customHeight="1" thickBot="1">
      <c r="A9" s="199"/>
      <c r="B9" s="201"/>
      <c r="C9" s="4">
        <v>250200144</v>
      </c>
      <c r="D9" s="4">
        <v>5580</v>
      </c>
      <c r="E9" s="52">
        <v>19732</v>
      </c>
      <c r="F9" s="52" t="s">
        <v>60</v>
      </c>
      <c r="G9" s="52">
        <v>300187</v>
      </c>
      <c r="H9" s="53" t="s">
        <v>61</v>
      </c>
      <c r="J9" s="1"/>
    </row>
    <row r="10" spans="1:10" ht="12.75" customHeight="1">
      <c r="A10" s="202" t="s">
        <v>69</v>
      </c>
      <c r="B10" s="12" t="s">
        <v>6</v>
      </c>
      <c r="C10" s="13">
        <v>1</v>
      </c>
      <c r="D10" s="13">
        <v>1</v>
      </c>
      <c r="E10" s="14">
        <v>1</v>
      </c>
      <c r="F10" s="13">
        <v>1</v>
      </c>
      <c r="G10" s="13">
        <v>1</v>
      </c>
      <c r="H10" s="13">
        <v>1</v>
      </c>
      <c r="J10" s="43"/>
    </row>
    <row r="11" spans="1:10" ht="12.75">
      <c r="A11" s="203"/>
      <c r="B11" s="16" t="s">
        <v>12</v>
      </c>
      <c r="C11" s="17"/>
      <c r="D11" s="17"/>
      <c r="E11" s="18"/>
      <c r="F11" s="17"/>
      <c r="G11" s="17"/>
      <c r="H11" s="17"/>
      <c r="J11" s="43"/>
    </row>
    <row r="12" spans="1:8" ht="12.75">
      <c r="A12" s="203"/>
      <c r="B12" s="20" t="s">
        <v>7</v>
      </c>
      <c r="C12" s="21">
        <v>250</v>
      </c>
      <c r="D12" s="21">
        <v>250</v>
      </c>
      <c r="E12" s="22">
        <v>250</v>
      </c>
      <c r="F12" s="21">
        <v>500</v>
      </c>
      <c r="G12" s="21">
        <v>1000</v>
      </c>
      <c r="H12" s="21">
        <v>1000</v>
      </c>
    </row>
    <row r="13" spans="1:8" ht="12.75">
      <c r="A13" s="203"/>
      <c r="B13" s="16" t="s">
        <v>8</v>
      </c>
      <c r="C13" s="17"/>
      <c r="D13" s="17"/>
      <c r="E13" s="18"/>
      <c r="F13" s="17"/>
      <c r="G13" s="17"/>
      <c r="H13" s="17"/>
    </row>
    <row r="14" spans="1:8" ht="12.75">
      <c r="A14" s="203"/>
      <c r="B14" s="20" t="s">
        <v>9</v>
      </c>
      <c r="C14" s="24">
        <f aca="true" t="shared" si="0" ref="C14:H14">2500/C12*C10</f>
        <v>10</v>
      </c>
      <c r="D14" s="24">
        <f t="shared" si="0"/>
        <v>10</v>
      </c>
      <c r="E14" s="24">
        <f t="shared" si="0"/>
        <v>10</v>
      </c>
      <c r="F14" s="24">
        <f t="shared" si="0"/>
        <v>5</v>
      </c>
      <c r="G14" s="24">
        <f t="shared" si="0"/>
        <v>2.5</v>
      </c>
      <c r="H14" s="24">
        <f t="shared" si="0"/>
        <v>2.5</v>
      </c>
    </row>
    <row r="15" spans="1:8" ht="12.75">
      <c r="A15" s="203"/>
      <c r="B15" s="26" t="s">
        <v>10</v>
      </c>
      <c r="C15" s="21">
        <v>1</v>
      </c>
      <c r="D15" s="21">
        <f>+C15</f>
        <v>1</v>
      </c>
      <c r="E15" s="22">
        <f>C15</f>
        <v>1</v>
      </c>
      <c r="F15" s="21">
        <f>+C15</f>
        <v>1</v>
      </c>
      <c r="G15" s="21">
        <f>+C15</f>
        <v>1</v>
      </c>
      <c r="H15" s="21">
        <f>+C15</f>
        <v>1</v>
      </c>
    </row>
    <row r="16" spans="1:8" ht="13.5" thickBot="1">
      <c r="A16" s="204"/>
      <c r="B16" s="27" t="s">
        <v>11</v>
      </c>
      <c r="C16" s="29">
        <f aca="true" t="shared" si="1" ref="C16:H16">C15*C14</f>
        <v>10</v>
      </c>
      <c r="D16" s="29">
        <f t="shared" si="1"/>
        <v>10</v>
      </c>
      <c r="E16" s="28">
        <f t="shared" si="1"/>
        <v>10</v>
      </c>
      <c r="F16" s="29">
        <f t="shared" si="1"/>
        <v>5</v>
      </c>
      <c r="G16" s="29">
        <f>+D16</f>
        <v>10</v>
      </c>
      <c r="H16" s="38">
        <f t="shared" si="1"/>
        <v>2.5</v>
      </c>
    </row>
    <row r="17" spans="1:8" ht="13.5" thickBot="1">
      <c r="A17" s="30"/>
      <c r="B17" s="16"/>
      <c r="C17" s="31"/>
      <c r="D17" s="32"/>
      <c r="E17" s="28"/>
      <c r="F17" s="32"/>
      <c r="G17" s="32"/>
      <c r="H17" s="32"/>
    </row>
    <row r="18" spans="1:8" s="41" customFormat="1" ht="13.5" thickBot="1">
      <c r="A18" s="33"/>
      <c r="B18" s="34" t="s">
        <v>5</v>
      </c>
      <c r="C18" s="35">
        <f aca="true" t="shared" si="2" ref="C18:H18">C14*C15</f>
        <v>10</v>
      </c>
      <c r="D18" s="35">
        <f t="shared" si="2"/>
        <v>10</v>
      </c>
      <c r="E18" s="35">
        <f t="shared" si="2"/>
        <v>10</v>
      </c>
      <c r="F18" s="35">
        <f t="shared" si="2"/>
        <v>5</v>
      </c>
      <c r="G18" s="35">
        <f t="shared" si="2"/>
        <v>2.5</v>
      </c>
      <c r="H18" s="35">
        <f t="shared" si="2"/>
        <v>2.5</v>
      </c>
    </row>
    <row r="19" spans="1:17" ht="12.75" hidden="1">
      <c r="A19" s="47"/>
      <c r="B19" s="48" t="s">
        <v>13</v>
      </c>
      <c r="C19" s="49">
        <f>C18/4</f>
        <v>2.5</v>
      </c>
      <c r="D19" s="49">
        <f>D18/4</f>
        <v>2.5</v>
      </c>
      <c r="E19" s="49">
        <f>E18/4</f>
        <v>2.5</v>
      </c>
      <c r="F19" s="49">
        <f>F18/4</f>
        <v>1.25</v>
      </c>
      <c r="G19" s="49"/>
      <c r="H19" s="49"/>
      <c r="I19" s="50"/>
      <c r="J19" s="50"/>
      <c r="K19" s="50"/>
      <c r="L19" s="50"/>
      <c r="M19" s="50"/>
      <c r="N19" s="50"/>
      <c r="O19" s="50"/>
      <c r="P19" s="50"/>
      <c r="Q19" s="50"/>
    </row>
    <row r="22" spans="2:8" ht="12.75">
      <c r="B22" s="195" t="s">
        <v>80</v>
      </c>
      <c r="C22" s="196"/>
      <c r="D22" s="195" t="s">
        <v>81</v>
      </c>
      <c r="E22" s="195"/>
      <c r="F22" s="51"/>
      <c r="G22" s="51"/>
      <c r="H22" s="51"/>
    </row>
    <row r="23" ht="12.75">
      <c r="E23" s="140"/>
    </row>
    <row r="24" spans="2:5" ht="12.75">
      <c r="B24" s="195" t="s">
        <v>82</v>
      </c>
      <c r="C24" s="196"/>
      <c r="D24" s="195" t="s">
        <v>83</v>
      </c>
      <c r="E24" s="195"/>
    </row>
  </sheetData>
  <sheetProtection/>
  <mergeCells count="16">
    <mergeCell ref="B22:C22"/>
    <mergeCell ref="D22:E22"/>
    <mergeCell ref="B24:C24"/>
    <mergeCell ref="D24:E24"/>
    <mergeCell ref="A6:H6"/>
    <mergeCell ref="A8:A9"/>
    <mergeCell ref="B8:B9"/>
    <mergeCell ref="A10:A16"/>
    <mergeCell ref="A1:B1"/>
    <mergeCell ref="A2:C2"/>
    <mergeCell ref="A3:C3"/>
    <mergeCell ref="A4:C4"/>
    <mergeCell ref="G1:H1"/>
    <mergeCell ref="G2:H2"/>
    <mergeCell ref="G3:H3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2.421875" style="40" customWidth="1"/>
    <col min="2" max="2" width="17.421875" style="40" customWidth="1"/>
    <col min="3" max="4" width="16.7109375" style="40" customWidth="1"/>
    <col min="5" max="5" width="15.140625" style="40" customWidth="1"/>
    <col min="6" max="6" width="17.140625" style="40" customWidth="1"/>
    <col min="7" max="7" width="16.57421875" style="45" customWidth="1"/>
    <col min="8" max="8" width="15.00390625" style="40" customWidth="1"/>
    <col min="9" max="16384" width="9.140625" style="40" customWidth="1"/>
  </cols>
  <sheetData>
    <row r="1" spans="1:8" ht="12.75">
      <c r="A1" s="193" t="s">
        <v>14</v>
      </c>
      <c r="B1" s="193"/>
      <c r="C1" s="43"/>
      <c r="G1" s="194" t="s">
        <v>74</v>
      </c>
      <c r="H1" s="194"/>
    </row>
    <row r="2" spans="1:8" ht="12.75">
      <c r="A2" s="193" t="s">
        <v>113</v>
      </c>
      <c r="B2" s="193"/>
      <c r="C2" s="193"/>
      <c r="G2" s="194" t="s">
        <v>117</v>
      </c>
      <c r="H2" s="194"/>
    </row>
    <row r="3" spans="1:8" ht="12.75">
      <c r="A3" s="193" t="s">
        <v>114</v>
      </c>
      <c r="B3" s="193"/>
      <c r="C3" s="193"/>
      <c r="G3" s="194" t="s">
        <v>118</v>
      </c>
      <c r="H3" s="194"/>
    </row>
    <row r="4" spans="1:8" ht="12.75">
      <c r="A4" s="193" t="s">
        <v>115</v>
      </c>
      <c r="B4" s="193"/>
      <c r="C4" s="193"/>
      <c r="G4" s="194" t="s">
        <v>119</v>
      </c>
      <c r="H4" s="194"/>
    </row>
    <row r="5" spans="1:7" ht="12.75">
      <c r="A5" s="42"/>
      <c r="B5" s="43"/>
      <c r="G5" s="44"/>
    </row>
    <row r="6" spans="1:7" ht="12.75">
      <c r="A6" s="197" t="s">
        <v>75</v>
      </c>
      <c r="B6" s="197"/>
      <c r="C6" s="197"/>
      <c r="D6" s="197"/>
      <c r="E6" s="197"/>
      <c r="F6" s="197"/>
      <c r="G6" s="197"/>
    </row>
    <row r="7" ht="13.5" thickBot="1"/>
    <row r="8" spans="1:9" s="46" customFormat="1" ht="52.5" customHeight="1">
      <c r="A8" s="198" t="s">
        <v>92</v>
      </c>
      <c r="B8" s="200"/>
      <c r="C8" s="84" t="s">
        <v>68</v>
      </c>
      <c r="D8" s="84" t="s">
        <v>42</v>
      </c>
      <c r="E8" s="84" t="s">
        <v>53</v>
      </c>
      <c r="F8" s="84" t="s">
        <v>43</v>
      </c>
      <c r="G8" s="84" t="s">
        <v>44</v>
      </c>
      <c r="H8" s="84" t="s">
        <v>45</v>
      </c>
      <c r="I8" s="1"/>
    </row>
    <row r="9" spans="1:9" s="46" customFormat="1" ht="73.5" customHeight="1" thickBot="1">
      <c r="A9" s="199"/>
      <c r="B9" s="201"/>
      <c r="C9" s="161" t="s">
        <v>48</v>
      </c>
      <c r="D9" s="161" t="s">
        <v>47</v>
      </c>
      <c r="E9" s="84" t="s">
        <v>54</v>
      </c>
      <c r="F9" s="161" t="s">
        <v>50</v>
      </c>
      <c r="G9" s="5" t="s">
        <v>52</v>
      </c>
      <c r="H9" s="161" t="s">
        <v>51</v>
      </c>
      <c r="I9" s="1"/>
    </row>
    <row r="10" spans="1:9" ht="12.75" customHeight="1">
      <c r="A10" s="202" t="s">
        <v>88</v>
      </c>
      <c r="B10" s="12" t="s">
        <v>6</v>
      </c>
      <c r="C10" s="13">
        <v>2</v>
      </c>
      <c r="D10" s="15">
        <v>2</v>
      </c>
      <c r="E10" s="15">
        <v>1</v>
      </c>
      <c r="F10" s="15">
        <v>1</v>
      </c>
      <c r="G10" s="15">
        <v>1</v>
      </c>
      <c r="H10" s="37">
        <v>2</v>
      </c>
      <c r="I10" s="43"/>
    </row>
    <row r="11" spans="1:9" ht="12.75">
      <c r="A11" s="203"/>
      <c r="B11" s="16" t="s">
        <v>12</v>
      </c>
      <c r="C11" s="17"/>
      <c r="D11" s="19"/>
      <c r="E11" s="19"/>
      <c r="F11" s="19"/>
      <c r="G11" s="19"/>
      <c r="H11" s="205">
        <v>1000</v>
      </c>
      <c r="I11" s="43"/>
    </row>
    <row r="12" spans="1:8" ht="12.75">
      <c r="A12" s="203"/>
      <c r="B12" s="20" t="s">
        <v>7</v>
      </c>
      <c r="C12" s="21">
        <v>250</v>
      </c>
      <c r="D12" s="23">
        <v>250</v>
      </c>
      <c r="E12" s="23">
        <v>500</v>
      </c>
      <c r="F12" s="23">
        <v>500</v>
      </c>
      <c r="G12" s="23">
        <v>1000</v>
      </c>
      <c r="H12" s="206"/>
    </row>
    <row r="13" spans="1:8" ht="12.75">
      <c r="A13" s="203"/>
      <c r="B13" s="16" t="s">
        <v>8</v>
      </c>
      <c r="C13" s="17"/>
      <c r="D13" s="19"/>
      <c r="E13" s="19"/>
      <c r="F13" s="19"/>
      <c r="G13" s="19"/>
      <c r="H13" s="207">
        <f>4000/H11*H10</f>
        <v>8</v>
      </c>
    </row>
    <row r="14" spans="1:8" ht="12.75">
      <c r="A14" s="203"/>
      <c r="B14" s="20" t="s">
        <v>9</v>
      </c>
      <c r="C14" s="24">
        <f>4000/C12*C10</f>
        <v>32</v>
      </c>
      <c r="D14" s="24">
        <f>4000/D12*D10</f>
        <v>32</v>
      </c>
      <c r="E14" s="24">
        <f>4000/E12*E10</f>
        <v>8</v>
      </c>
      <c r="F14" s="24">
        <f>4000/F12*F10</f>
        <v>8</v>
      </c>
      <c r="G14" s="24">
        <f>4000/G12*G10</f>
        <v>4</v>
      </c>
      <c r="H14" s="208"/>
    </row>
    <row r="15" spans="1:8" ht="12.75">
      <c r="A15" s="203"/>
      <c r="B15" s="26" t="s">
        <v>10</v>
      </c>
      <c r="C15" s="21">
        <v>1</v>
      </c>
      <c r="D15" s="25">
        <f>1</f>
        <v>1</v>
      </c>
      <c r="E15" s="25">
        <f>+D15</f>
        <v>1</v>
      </c>
      <c r="F15" s="25">
        <f>+C15</f>
        <v>1</v>
      </c>
      <c r="G15" s="25">
        <f>+C15</f>
        <v>1</v>
      </c>
      <c r="H15" s="38">
        <f>+C15</f>
        <v>1</v>
      </c>
    </row>
    <row r="16" spans="1:8" ht="13.5" thickBot="1">
      <c r="A16" s="204"/>
      <c r="B16" s="27" t="s">
        <v>11</v>
      </c>
      <c r="C16" s="29">
        <f>C15*C14</f>
        <v>32</v>
      </c>
      <c r="D16" s="29">
        <f>D15*D14</f>
        <v>32</v>
      </c>
      <c r="E16" s="29">
        <f>E15*E14</f>
        <v>8</v>
      </c>
      <c r="F16" s="39">
        <f>F15*F14</f>
        <v>8</v>
      </c>
      <c r="G16" s="39">
        <f>G15*G14</f>
        <v>4</v>
      </c>
      <c r="H16" s="67">
        <f>H15*H13</f>
        <v>8</v>
      </c>
    </row>
    <row r="17" spans="1:8" ht="13.5" thickBot="1">
      <c r="A17" s="30"/>
      <c r="B17" s="16"/>
      <c r="C17" s="31"/>
      <c r="D17" s="29"/>
      <c r="E17" s="29"/>
      <c r="F17" s="36"/>
      <c r="G17" s="36"/>
      <c r="H17" s="68"/>
    </row>
    <row r="18" spans="1:8" s="41" customFormat="1" ht="13.5" thickBot="1">
      <c r="A18" s="33"/>
      <c r="B18" s="34" t="s">
        <v>5</v>
      </c>
      <c r="C18" s="35">
        <f>C14*C15</f>
        <v>32</v>
      </c>
      <c r="D18" s="36">
        <f>D14*D15</f>
        <v>32</v>
      </c>
      <c r="E18" s="36">
        <f>E14*E15</f>
        <v>8</v>
      </c>
      <c r="F18" s="29">
        <f>F14*F15</f>
        <v>8</v>
      </c>
      <c r="G18" s="36">
        <f>G14*G15</f>
        <v>4</v>
      </c>
      <c r="H18" s="68">
        <f>H13*H15</f>
        <v>8</v>
      </c>
    </row>
    <row r="19" spans="1:16" ht="12.75" hidden="1">
      <c r="A19" s="47"/>
      <c r="B19" s="48" t="s">
        <v>13</v>
      </c>
      <c r="C19" s="49">
        <f>C18/4</f>
        <v>8</v>
      </c>
      <c r="D19" s="49"/>
      <c r="E19" s="49"/>
      <c r="F19" s="49"/>
      <c r="G19" s="49">
        <f>G18/4</f>
        <v>1</v>
      </c>
      <c r="H19" s="50"/>
      <c r="I19" s="50"/>
      <c r="J19" s="50"/>
      <c r="K19" s="50"/>
      <c r="L19" s="50"/>
      <c r="M19" s="50"/>
      <c r="N19" s="50"/>
      <c r="O19" s="50"/>
      <c r="P19" s="50"/>
    </row>
    <row r="20" ht="12.75">
      <c r="G20" s="40"/>
    </row>
    <row r="22" spans="2:7" ht="12.75">
      <c r="B22" s="195" t="s">
        <v>80</v>
      </c>
      <c r="C22" s="196"/>
      <c r="D22" s="145"/>
      <c r="E22" s="195" t="s">
        <v>81</v>
      </c>
      <c r="F22" s="195"/>
      <c r="G22" s="51"/>
    </row>
    <row r="23" spans="4:6" ht="12.75">
      <c r="D23" s="140"/>
      <c r="F23" s="156"/>
    </row>
    <row r="24" spans="2:6" ht="12.75">
      <c r="B24" s="195" t="s">
        <v>82</v>
      </c>
      <c r="C24" s="196"/>
      <c r="D24" s="145"/>
      <c r="E24" s="195" t="s">
        <v>83</v>
      </c>
      <c r="F24" s="195"/>
    </row>
    <row r="25" spans="5:6" ht="12.75">
      <c r="E25"/>
      <c r="F25"/>
    </row>
  </sheetData>
  <sheetProtection/>
  <mergeCells count="18">
    <mergeCell ref="E22:F22"/>
    <mergeCell ref="E24:F24"/>
    <mergeCell ref="B22:C22"/>
    <mergeCell ref="B24:C24"/>
    <mergeCell ref="A4:C4"/>
    <mergeCell ref="G4:H4"/>
    <mergeCell ref="A6:G6"/>
    <mergeCell ref="A8:A9"/>
    <mergeCell ref="B8:B9"/>
    <mergeCell ref="A10:A16"/>
    <mergeCell ref="H11:H12"/>
    <mergeCell ref="H13:H14"/>
    <mergeCell ref="A1:B1"/>
    <mergeCell ref="G1:H1"/>
    <mergeCell ref="A2:C2"/>
    <mergeCell ref="G2:H2"/>
    <mergeCell ref="A3:C3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4"/>
    </sheetView>
  </sheetViews>
  <sheetFormatPr defaultColWidth="9.140625" defaultRowHeight="12.75"/>
  <cols>
    <col min="1" max="1" width="11.00390625" style="0" customWidth="1"/>
    <col min="2" max="2" width="21.421875" style="0" customWidth="1"/>
    <col min="3" max="3" width="16.00390625" style="0" customWidth="1"/>
    <col min="4" max="5" width="12.28125" style="0" customWidth="1"/>
    <col min="6" max="6" width="12.140625" style="0" customWidth="1"/>
    <col min="7" max="7" width="17.28125" style="0" customWidth="1"/>
    <col min="8" max="8" width="12.421875" style="0" customWidth="1"/>
  </cols>
  <sheetData>
    <row r="1" spans="1:8" ht="12.75">
      <c r="A1" s="193" t="s">
        <v>14</v>
      </c>
      <c r="B1" s="193"/>
      <c r="C1" s="43"/>
      <c r="D1" s="40"/>
      <c r="E1" s="40"/>
      <c r="F1" s="40"/>
      <c r="G1" s="194" t="s">
        <v>74</v>
      </c>
      <c r="H1" s="194"/>
    </row>
    <row r="2" spans="1:8" ht="12.75">
      <c r="A2" s="193" t="s">
        <v>113</v>
      </c>
      <c r="B2" s="193"/>
      <c r="C2" s="193"/>
      <c r="D2" s="40"/>
      <c r="E2" s="40"/>
      <c r="F2" s="40"/>
      <c r="G2" s="194" t="s">
        <v>117</v>
      </c>
      <c r="H2" s="194"/>
    </row>
    <row r="3" spans="1:8" ht="12.75">
      <c r="A3" s="193" t="s">
        <v>114</v>
      </c>
      <c r="B3" s="193"/>
      <c r="C3" s="193"/>
      <c r="D3" s="40"/>
      <c r="E3" s="40"/>
      <c r="F3" s="40"/>
      <c r="G3" s="194" t="s">
        <v>118</v>
      </c>
      <c r="H3" s="194"/>
    </row>
    <row r="4" spans="1:8" ht="12.75">
      <c r="A4" s="193" t="s">
        <v>115</v>
      </c>
      <c r="B4" s="193"/>
      <c r="C4" s="193"/>
      <c r="D4" s="40"/>
      <c r="E4" s="40"/>
      <c r="F4" s="40"/>
      <c r="G4" s="194" t="s">
        <v>119</v>
      </c>
      <c r="H4" s="194"/>
    </row>
    <row r="5" spans="1:8" ht="12.75">
      <c r="A5" s="42"/>
      <c r="B5" s="43"/>
      <c r="C5" s="40"/>
      <c r="D5" s="40"/>
      <c r="E5" s="40"/>
      <c r="F5" s="40"/>
      <c r="G5" s="44"/>
      <c r="H5" s="40"/>
    </row>
    <row r="6" spans="1:8" ht="12.75">
      <c r="A6" s="197" t="s">
        <v>97</v>
      </c>
      <c r="B6" s="197"/>
      <c r="C6" s="197"/>
      <c r="D6" s="197"/>
      <c r="E6" s="197"/>
      <c r="F6" s="197"/>
      <c r="G6" s="197"/>
      <c r="H6" s="40"/>
    </row>
    <row r="7" spans="1:8" ht="13.5" thickBot="1">
      <c r="A7" s="40"/>
      <c r="B7" s="40"/>
      <c r="C7" s="40"/>
      <c r="D7" s="40"/>
      <c r="E7" s="40"/>
      <c r="F7" s="40"/>
      <c r="G7" s="140"/>
      <c r="H7" s="40"/>
    </row>
    <row r="8" spans="1:8" ht="57" customHeight="1">
      <c r="A8" s="198" t="s">
        <v>92</v>
      </c>
      <c r="B8" s="200"/>
      <c r="C8" s="84" t="s">
        <v>68</v>
      </c>
      <c r="D8" s="84" t="s">
        <v>29</v>
      </c>
      <c r="E8" s="84" t="s">
        <v>30</v>
      </c>
      <c r="F8" s="84" t="s">
        <v>43</v>
      </c>
      <c r="G8" s="84" t="s">
        <v>44</v>
      </c>
      <c r="H8" s="84" t="s">
        <v>45</v>
      </c>
    </row>
    <row r="9" spans="1:8" ht="13.5" thickBot="1">
      <c r="A9" s="199"/>
      <c r="B9" s="201"/>
      <c r="C9" s="7" t="s">
        <v>98</v>
      </c>
      <c r="D9" s="7" t="s">
        <v>102</v>
      </c>
      <c r="E9" s="7">
        <v>420</v>
      </c>
      <c r="F9" s="7"/>
      <c r="G9" s="8"/>
      <c r="H9" s="7"/>
    </row>
    <row r="10" spans="1:8" ht="12.75">
      <c r="A10" s="202" t="s">
        <v>89</v>
      </c>
      <c r="B10" s="12" t="s">
        <v>6</v>
      </c>
      <c r="C10" s="13">
        <v>2</v>
      </c>
      <c r="D10" s="15">
        <v>1</v>
      </c>
      <c r="E10" s="15">
        <v>1</v>
      </c>
      <c r="F10" s="15">
        <v>1</v>
      </c>
      <c r="G10" s="15">
        <v>1</v>
      </c>
      <c r="H10" s="37">
        <v>2</v>
      </c>
    </row>
    <row r="11" spans="1:8" ht="12.75">
      <c r="A11" s="203"/>
      <c r="B11" s="16" t="s">
        <v>12</v>
      </c>
      <c r="C11" s="17"/>
      <c r="D11" s="19"/>
      <c r="E11" s="19"/>
      <c r="F11" s="19"/>
      <c r="G11" s="19"/>
      <c r="H11" s="205">
        <v>1000</v>
      </c>
    </row>
    <row r="12" spans="1:8" ht="12.75">
      <c r="A12" s="203"/>
      <c r="B12" s="20" t="s">
        <v>7</v>
      </c>
      <c r="C12" s="21">
        <v>250</v>
      </c>
      <c r="D12" s="23">
        <v>250</v>
      </c>
      <c r="E12" s="23">
        <v>250</v>
      </c>
      <c r="F12" s="23">
        <v>500</v>
      </c>
      <c r="G12" s="23">
        <v>1000</v>
      </c>
      <c r="H12" s="206"/>
    </row>
    <row r="13" spans="1:8" ht="12.75">
      <c r="A13" s="203"/>
      <c r="B13" s="16" t="s">
        <v>8</v>
      </c>
      <c r="C13" s="17"/>
      <c r="D13" s="19"/>
      <c r="E13" s="19"/>
      <c r="F13" s="19"/>
      <c r="G13" s="19"/>
      <c r="H13" s="207">
        <f>4000/H11*H10</f>
        <v>8</v>
      </c>
    </row>
    <row r="14" spans="1:8" ht="12.75">
      <c r="A14" s="203"/>
      <c r="B14" s="20" t="s">
        <v>9</v>
      </c>
      <c r="C14" s="24">
        <f>4000/C12*C10</f>
        <v>32</v>
      </c>
      <c r="D14" s="24">
        <f>4000/D12*D10</f>
        <v>16</v>
      </c>
      <c r="E14" s="24">
        <f>4000/E12*E10</f>
        <v>16</v>
      </c>
      <c r="F14" s="24">
        <f>4000/F12*F10</f>
        <v>8</v>
      </c>
      <c r="G14" s="24">
        <f>4000/G12*G10</f>
        <v>4</v>
      </c>
      <c r="H14" s="208"/>
    </row>
    <row r="15" spans="1:8" ht="12.75">
      <c r="A15" s="203"/>
      <c r="B15" s="26" t="s">
        <v>10</v>
      </c>
      <c r="C15" s="21">
        <v>3</v>
      </c>
      <c r="D15" s="25">
        <f>3</f>
        <v>3</v>
      </c>
      <c r="E15" s="25">
        <f>3</f>
        <v>3</v>
      </c>
      <c r="F15" s="25">
        <f>+C15</f>
        <v>3</v>
      </c>
      <c r="G15" s="25">
        <f>+C15</f>
        <v>3</v>
      </c>
      <c r="H15" s="38">
        <f>+C15</f>
        <v>3</v>
      </c>
    </row>
    <row r="16" spans="1:8" ht="13.5" customHeight="1" thickBot="1">
      <c r="A16" s="204"/>
      <c r="B16" s="27" t="s">
        <v>11</v>
      </c>
      <c r="C16" s="29">
        <f>C15*C14</f>
        <v>96</v>
      </c>
      <c r="D16" s="29">
        <f>D15*D14</f>
        <v>48</v>
      </c>
      <c r="E16" s="29">
        <f>E15*E14</f>
        <v>48</v>
      </c>
      <c r="F16" s="39">
        <f>F15*F14</f>
        <v>24</v>
      </c>
      <c r="G16" s="39">
        <f>G15*G14</f>
        <v>12</v>
      </c>
      <c r="H16" s="67">
        <f>H15*H13</f>
        <v>24</v>
      </c>
    </row>
    <row r="17" spans="1:8" ht="13.5" thickBot="1">
      <c r="A17" s="30"/>
      <c r="B17" s="16"/>
      <c r="C17" s="31"/>
      <c r="D17" s="29"/>
      <c r="E17" s="38"/>
      <c r="F17" s="160"/>
      <c r="G17" s="36"/>
      <c r="H17" s="68"/>
    </row>
    <row r="18" spans="1:8" ht="13.5" thickBot="1">
      <c r="A18" s="33"/>
      <c r="B18" s="34" t="s">
        <v>5</v>
      </c>
      <c r="C18" s="35">
        <f>C14*C15</f>
        <v>96</v>
      </c>
      <c r="D18" s="36">
        <f>D14*D15</f>
        <v>48</v>
      </c>
      <c r="E18" s="36">
        <f>E14*E15</f>
        <v>48</v>
      </c>
      <c r="F18" s="29">
        <f>F14*F15</f>
        <v>24</v>
      </c>
      <c r="G18" s="36">
        <f>G14*G15</f>
        <v>12</v>
      </c>
      <c r="H18" s="68">
        <f>H13*H15</f>
        <v>24</v>
      </c>
    </row>
    <row r="19" spans="1:8" ht="12.75">
      <c r="A19" s="47"/>
      <c r="B19" s="48" t="s">
        <v>13</v>
      </c>
      <c r="C19" s="49">
        <f>C18/4</f>
        <v>24</v>
      </c>
      <c r="D19" s="49"/>
      <c r="E19" s="49"/>
      <c r="F19" s="49"/>
      <c r="G19" s="49">
        <f>G18/4</f>
        <v>3</v>
      </c>
      <c r="H19" s="50"/>
    </row>
    <row r="20" spans="1:8" ht="12.75">
      <c r="A20" s="40"/>
      <c r="B20" s="40"/>
      <c r="C20" s="40"/>
      <c r="D20" s="40"/>
      <c r="E20" s="40"/>
      <c r="F20" s="40"/>
      <c r="G20" s="40"/>
      <c r="H20" s="40"/>
    </row>
    <row r="21" spans="1:8" ht="12.75">
      <c r="A21" s="40"/>
      <c r="B21" s="40"/>
      <c r="C21" s="40"/>
      <c r="D21" s="40"/>
      <c r="E21" s="40"/>
      <c r="F21" s="40"/>
      <c r="G21" s="140"/>
      <c r="H21" s="40"/>
    </row>
    <row r="22" spans="1:8" ht="12.75">
      <c r="A22" s="40"/>
      <c r="B22" s="195" t="s">
        <v>80</v>
      </c>
      <c r="C22" s="196"/>
      <c r="D22" s="145"/>
      <c r="E22" s="195" t="s">
        <v>81</v>
      </c>
      <c r="F22" s="195"/>
      <c r="G22" s="51"/>
      <c r="H22" s="40"/>
    </row>
    <row r="23" spans="1:8" ht="12.75">
      <c r="A23" s="40"/>
      <c r="B23" s="40"/>
      <c r="C23" s="40"/>
      <c r="D23" s="140"/>
      <c r="E23" s="40"/>
      <c r="F23" s="146"/>
      <c r="G23" s="140"/>
      <c r="H23" s="40"/>
    </row>
    <row r="24" spans="1:8" ht="12.75">
      <c r="A24" s="40"/>
      <c r="B24" s="195" t="s">
        <v>82</v>
      </c>
      <c r="C24" s="196"/>
      <c r="D24" s="145"/>
      <c r="E24" s="195" t="s">
        <v>83</v>
      </c>
      <c r="F24" s="195"/>
      <c r="G24" s="140"/>
      <c r="H24" s="40"/>
    </row>
  </sheetData>
  <sheetProtection/>
  <mergeCells count="18">
    <mergeCell ref="B22:C22"/>
    <mergeCell ref="B24:C24"/>
    <mergeCell ref="A4:C4"/>
    <mergeCell ref="G4:H4"/>
    <mergeCell ref="A6:G6"/>
    <mergeCell ref="A8:A9"/>
    <mergeCell ref="B8:B9"/>
    <mergeCell ref="A10:A16"/>
    <mergeCell ref="E22:F22"/>
    <mergeCell ref="E24:F24"/>
    <mergeCell ref="H11:H12"/>
    <mergeCell ref="H13:H14"/>
    <mergeCell ref="A1:B1"/>
    <mergeCell ref="G1:H1"/>
    <mergeCell ref="A2:C2"/>
    <mergeCell ref="G2:H2"/>
    <mergeCell ref="A3:C3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1" sqref="E1:F4"/>
    </sheetView>
  </sheetViews>
  <sheetFormatPr defaultColWidth="9.140625" defaultRowHeight="12.75"/>
  <cols>
    <col min="1" max="1" width="12.421875" style="40" customWidth="1"/>
    <col min="2" max="2" width="19.28125" style="40" customWidth="1"/>
    <col min="3" max="3" width="17.00390625" style="40" customWidth="1"/>
    <col min="4" max="4" width="16.57421875" style="40" customWidth="1"/>
    <col min="5" max="5" width="16.140625" style="40" customWidth="1"/>
    <col min="6" max="6" width="17.140625" style="45" customWidth="1"/>
    <col min="7" max="7" width="19.8515625" style="40" customWidth="1"/>
    <col min="8" max="16384" width="9.140625" style="40" customWidth="1"/>
  </cols>
  <sheetData>
    <row r="1" spans="1:7" ht="12.75">
      <c r="A1" s="193" t="s">
        <v>14</v>
      </c>
      <c r="B1" s="193"/>
      <c r="C1" s="43"/>
      <c r="F1" s="183" t="s">
        <v>74</v>
      </c>
      <c r="G1" s="183"/>
    </row>
    <row r="2" spans="1:7" ht="12.75">
      <c r="A2" s="193" t="s">
        <v>113</v>
      </c>
      <c r="B2" s="193"/>
      <c r="C2" s="193"/>
      <c r="F2" s="183" t="s">
        <v>117</v>
      </c>
      <c r="G2" s="183"/>
    </row>
    <row r="3" spans="1:7" ht="12.75">
      <c r="A3" s="193" t="s">
        <v>114</v>
      </c>
      <c r="B3" s="193"/>
      <c r="C3" s="193"/>
      <c r="F3" s="183" t="s">
        <v>118</v>
      </c>
      <c r="G3" s="183"/>
    </row>
    <row r="4" spans="1:7" ht="12.75">
      <c r="A4" s="193" t="s">
        <v>115</v>
      </c>
      <c r="B4" s="193"/>
      <c r="C4" s="193"/>
      <c r="F4" s="183" t="s">
        <v>119</v>
      </c>
      <c r="G4" s="183"/>
    </row>
    <row r="5" spans="1:6" ht="12.75">
      <c r="A5" s="42"/>
      <c r="B5" s="43"/>
      <c r="F5" s="44"/>
    </row>
    <row r="6" spans="1:6" ht="12.75">
      <c r="A6" s="197" t="s">
        <v>90</v>
      </c>
      <c r="B6" s="197"/>
      <c r="C6" s="197"/>
      <c r="D6" s="197"/>
      <c r="E6" s="197"/>
      <c r="F6" s="197"/>
    </row>
    <row r="7" ht="13.5" thickBot="1"/>
    <row r="8" spans="1:7" s="46" customFormat="1" ht="52.5" customHeight="1">
      <c r="A8" s="198" t="s">
        <v>93</v>
      </c>
      <c r="B8" s="200"/>
      <c r="C8" s="84" t="s">
        <v>68</v>
      </c>
      <c r="D8" s="84" t="s">
        <v>42</v>
      </c>
      <c r="E8" s="84" t="s">
        <v>43</v>
      </c>
      <c r="F8" s="84" t="s">
        <v>44</v>
      </c>
      <c r="G8" s="1"/>
    </row>
    <row r="9" spans="1:7" s="46" customFormat="1" ht="73.5" customHeight="1" thickBot="1">
      <c r="A9" s="199"/>
      <c r="B9" s="201"/>
      <c r="C9" s="7"/>
      <c r="D9" s="7"/>
      <c r="E9" s="7"/>
      <c r="F9" s="6"/>
      <c r="G9" s="1"/>
    </row>
    <row r="10" spans="1:7" ht="12.75" customHeight="1">
      <c r="A10" s="202" t="s">
        <v>91</v>
      </c>
      <c r="B10" s="12" t="s">
        <v>6</v>
      </c>
      <c r="C10" s="13">
        <v>1</v>
      </c>
      <c r="D10" s="15">
        <v>2</v>
      </c>
      <c r="E10" s="15">
        <v>2</v>
      </c>
      <c r="F10" s="13">
        <v>5</v>
      </c>
      <c r="G10" s="43"/>
    </row>
    <row r="11" spans="1:7" ht="12.75">
      <c r="A11" s="203"/>
      <c r="B11" s="16" t="s">
        <v>12</v>
      </c>
      <c r="C11" s="17"/>
      <c r="D11" s="19"/>
      <c r="E11" s="19"/>
      <c r="F11" s="17"/>
      <c r="G11" s="43"/>
    </row>
    <row r="12" spans="1:6" ht="12.75">
      <c r="A12" s="203"/>
      <c r="B12" s="20" t="s">
        <v>7</v>
      </c>
      <c r="C12" s="21">
        <v>250</v>
      </c>
      <c r="D12" s="23">
        <v>250</v>
      </c>
      <c r="E12" s="23">
        <v>500</v>
      </c>
      <c r="F12" s="21">
        <v>1000</v>
      </c>
    </row>
    <row r="13" spans="1:6" ht="12.75">
      <c r="A13" s="203"/>
      <c r="B13" s="16" t="s">
        <v>8</v>
      </c>
      <c r="C13" s="17"/>
      <c r="D13" s="19"/>
      <c r="E13" s="19"/>
      <c r="F13" s="17"/>
    </row>
    <row r="14" spans="1:6" ht="12.75">
      <c r="A14" s="203"/>
      <c r="B14" s="20" t="s">
        <v>9</v>
      </c>
      <c r="C14" s="24">
        <f>6000/C12*C10</f>
        <v>24</v>
      </c>
      <c r="D14" s="24">
        <f>6000/D12*D10</f>
        <v>48</v>
      </c>
      <c r="E14" s="24">
        <f>6000/E12*E10</f>
        <v>24</v>
      </c>
      <c r="F14" s="24">
        <f>6000/F12*F10</f>
        <v>30</v>
      </c>
    </row>
    <row r="15" spans="1:6" ht="12.75">
      <c r="A15" s="203"/>
      <c r="B15" s="26" t="s">
        <v>10</v>
      </c>
      <c r="C15" s="21">
        <v>1</v>
      </c>
      <c r="D15" s="25">
        <v>1</v>
      </c>
      <c r="E15" s="25">
        <f>+C15</f>
        <v>1</v>
      </c>
      <c r="F15" s="24">
        <f>+C15</f>
        <v>1</v>
      </c>
    </row>
    <row r="16" spans="1:6" ht="13.5" thickBot="1">
      <c r="A16" s="204"/>
      <c r="B16" s="27" t="s">
        <v>11</v>
      </c>
      <c r="C16" s="29">
        <f>C15*C14</f>
        <v>24</v>
      </c>
      <c r="D16" s="29">
        <f>D15*D14</f>
        <v>48</v>
      </c>
      <c r="E16" s="29">
        <f>E15*E14</f>
        <v>24</v>
      </c>
      <c r="F16" s="154">
        <f>F15*F14</f>
        <v>30</v>
      </c>
    </row>
    <row r="17" spans="1:6" ht="13.5" thickBot="1">
      <c r="A17" s="30"/>
      <c r="B17" s="16"/>
      <c r="C17" s="31"/>
      <c r="D17" s="29"/>
      <c r="E17" s="29"/>
      <c r="F17" s="35"/>
    </row>
    <row r="18" spans="1:6" s="41" customFormat="1" ht="13.5" thickBot="1">
      <c r="A18" s="33"/>
      <c r="B18" s="34" t="s">
        <v>5</v>
      </c>
      <c r="C18" s="35">
        <f>C14*C15</f>
        <v>24</v>
      </c>
      <c r="D18" s="36">
        <f>D14*D15</f>
        <v>48</v>
      </c>
      <c r="E18" s="36">
        <f>E14*E15</f>
        <v>24</v>
      </c>
      <c r="F18" s="35">
        <f>F14*F15</f>
        <v>30</v>
      </c>
    </row>
    <row r="19" spans="1:14" ht="12.75" hidden="1">
      <c r="A19" s="47"/>
      <c r="B19" s="48" t="s">
        <v>13</v>
      </c>
      <c r="C19" s="49">
        <f>C18/4</f>
        <v>6</v>
      </c>
      <c r="D19" s="49"/>
      <c r="E19" s="49"/>
      <c r="F19" s="49">
        <f>F18/4</f>
        <v>7.5</v>
      </c>
      <c r="G19" s="50"/>
      <c r="H19" s="50"/>
      <c r="I19" s="50"/>
      <c r="J19" s="50"/>
      <c r="K19" s="50"/>
      <c r="L19" s="50"/>
      <c r="M19" s="50"/>
      <c r="N19" s="50"/>
    </row>
    <row r="20" ht="12.75">
      <c r="F20" s="40"/>
    </row>
    <row r="22" spans="2:6" ht="12.75">
      <c r="B22" s="195" t="s">
        <v>80</v>
      </c>
      <c r="C22" s="196"/>
      <c r="D22" s="195" t="s">
        <v>81</v>
      </c>
      <c r="E22" s="195"/>
      <c r="F22" s="51"/>
    </row>
    <row r="23" ht="12.75">
      <c r="E23" s="140"/>
    </row>
    <row r="24" spans="2:5" ht="12.75">
      <c r="B24" s="195" t="s">
        <v>82</v>
      </c>
      <c r="C24" s="196"/>
      <c r="D24" s="195" t="s">
        <v>83</v>
      </c>
      <c r="E24" s="195"/>
    </row>
    <row r="26" spans="2:4" ht="12.75">
      <c r="B26" s="195"/>
      <c r="C26" s="196"/>
      <c r="D26" s="139"/>
    </row>
  </sheetData>
  <sheetProtection/>
  <mergeCells count="13">
    <mergeCell ref="D22:E22"/>
    <mergeCell ref="D24:E24"/>
    <mergeCell ref="A4:C4"/>
    <mergeCell ref="A6:F6"/>
    <mergeCell ref="A8:A9"/>
    <mergeCell ref="B8:B9"/>
    <mergeCell ref="A10:A16"/>
    <mergeCell ref="A1:B1"/>
    <mergeCell ref="A2:C2"/>
    <mergeCell ref="A3:C3"/>
    <mergeCell ref="B22:C22"/>
    <mergeCell ref="B24:C24"/>
    <mergeCell ref="B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5.7109375" style="0" customWidth="1"/>
    <col min="2" max="2" width="19.8515625" style="0" customWidth="1"/>
    <col min="3" max="3" width="15.7109375" style="0" customWidth="1"/>
    <col min="4" max="5" width="12.57421875" style="0" customWidth="1"/>
    <col min="6" max="6" width="12.8515625" style="0" customWidth="1"/>
    <col min="7" max="7" width="18.8515625" style="0" customWidth="1"/>
    <col min="8" max="8" width="11.28125" style="0" customWidth="1"/>
  </cols>
  <sheetData>
    <row r="1" spans="1:8" ht="12.75">
      <c r="A1" s="193" t="s">
        <v>14</v>
      </c>
      <c r="B1" s="193"/>
      <c r="C1" s="43"/>
      <c r="D1" s="40"/>
      <c r="E1" s="40"/>
      <c r="F1" s="40"/>
      <c r="G1" s="194" t="s">
        <v>74</v>
      </c>
      <c r="H1" s="194"/>
    </row>
    <row r="2" spans="1:8" ht="12.75">
      <c r="A2" s="193" t="s">
        <v>113</v>
      </c>
      <c r="B2" s="193"/>
      <c r="C2" s="193"/>
      <c r="D2" s="40"/>
      <c r="E2" s="40"/>
      <c r="F2" s="40"/>
      <c r="G2" s="194" t="s">
        <v>117</v>
      </c>
      <c r="H2" s="194"/>
    </row>
    <row r="3" spans="1:8" ht="12.75">
      <c r="A3" s="193" t="s">
        <v>114</v>
      </c>
      <c r="B3" s="193"/>
      <c r="C3" s="193"/>
      <c r="D3" s="40"/>
      <c r="E3" s="40"/>
      <c r="F3" s="40"/>
      <c r="G3" s="194" t="s">
        <v>118</v>
      </c>
      <c r="H3" s="194"/>
    </row>
    <row r="4" spans="1:8" ht="12.75">
      <c r="A4" s="193" t="s">
        <v>115</v>
      </c>
      <c r="B4" s="193"/>
      <c r="C4" s="193"/>
      <c r="D4" s="40"/>
      <c r="E4" s="40"/>
      <c r="F4" s="40"/>
      <c r="G4" s="194" t="s">
        <v>119</v>
      </c>
      <c r="H4" s="194"/>
    </row>
    <row r="5" spans="1:7" ht="12.75">
      <c r="A5" s="42"/>
      <c r="B5" s="43"/>
      <c r="C5" s="40"/>
      <c r="D5" s="40"/>
      <c r="E5" s="40"/>
      <c r="F5" s="40"/>
      <c r="G5" s="44"/>
    </row>
    <row r="6" spans="1:7" ht="12.75">
      <c r="A6" s="197" t="s">
        <v>106</v>
      </c>
      <c r="B6" s="197"/>
      <c r="C6" s="197"/>
      <c r="D6" s="197"/>
      <c r="E6" s="197"/>
      <c r="F6" s="197"/>
      <c r="G6" s="197"/>
    </row>
    <row r="7" spans="1:7" ht="13.5" thickBot="1">
      <c r="A7" s="40"/>
      <c r="B7" s="40"/>
      <c r="C7" s="40"/>
      <c r="D7" s="40"/>
      <c r="E7" s="40"/>
      <c r="F7" s="40"/>
      <c r="G7" s="140"/>
    </row>
    <row r="8" spans="1:7" ht="39" customHeight="1">
      <c r="A8" s="198" t="s">
        <v>93</v>
      </c>
      <c r="B8" s="200"/>
      <c r="C8" s="157" t="s">
        <v>68</v>
      </c>
      <c r="D8" s="158" t="s">
        <v>29</v>
      </c>
      <c r="E8" s="159" t="s">
        <v>30</v>
      </c>
      <c r="F8" s="84" t="s">
        <v>43</v>
      </c>
      <c r="G8" s="84" t="s">
        <v>44</v>
      </c>
    </row>
    <row r="9" spans="1:7" ht="13.5" thickBot="1">
      <c r="A9" s="199"/>
      <c r="B9" s="201"/>
      <c r="C9" s="7">
        <v>550596</v>
      </c>
      <c r="D9" s="7">
        <v>550391</v>
      </c>
      <c r="E9" s="7" t="s">
        <v>101</v>
      </c>
      <c r="F9" s="7"/>
      <c r="G9" s="6"/>
    </row>
    <row r="10" spans="1:7" ht="12.75">
      <c r="A10" s="202" t="s">
        <v>94</v>
      </c>
      <c r="B10" s="12" t="s">
        <v>6</v>
      </c>
      <c r="C10" s="13">
        <v>1</v>
      </c>
      <c r="D10" s="15">
        <v>1</v>
      </c>
      <c r="E10" s="15">
        <v>2</v>
      </c>
      <c r="F10" s="15">
        <v>2</v>
      </c>
      <c r="G10" s="13">
        <v>1</v>
      </c>
    </row>
    <row r="11" spans="1:7" ht="12.75">
      <c r="A11" s="203"/>
      <c r="B11" s="16" t="s">
        <v>12</v>
      </c>
      <c r="C11" s="17"/>
      <c r="D11" s="19"/>
      <c r="E11" s="19"/>
      <c r="F11" s="19"/>
      <c r="G11" s="17"/>
    </row>
    <row r="12" spans="1:7" ht="12.75">
      <c r="A12" s="203"/>
      <c r="B12" s="20" t="s">
        <v>7</v>
      </c>
      <c r="C12" s="21">
        <v>250</v>
      </c>
      <c r="D12" s="23">
        <v>250</v>
      </c>
      <c r="E12" s="23">
        <v>250</v>
      </c>
      <c r="F12" s="23">
        <v>500</v>
      </c>
      <c r="G12" s="21">
        <v>1000</v>
      </c>
    </row>
    <row r="13" spans="1:7" ht="12.75">
      <c r="A13" s="203"/>
      <c r="B13" s="16" t="s">
        <v>8</v>
      </c>
      <c r="C13" s="17"/>
      <c r="D13" s="19"/>
      <c r="E13" s="19"/>
      <c r="F13" s="19"/>
      <c r="G13" s="17"/>
    </row>
    <row r="14" spans="1:7" ht="12.75">
      <c r="A14" s="203"/>
      <c r="B14" s="20" t="s">
        <v>9</v>
      </c>
      <c r="C14" s="24">
        <f>6000/C12*C10</f>
        <v>24</v>
      </c>
      <c r="D14" s="24">
        <f>6000/D12*D10</f>
        <v>24</v>
      </c>
      <c r="E14" s="24">
        <f>6000/E12*E10</f>
        <v>48</v>
      </c>
      <c r="F14" s="24">
        <f>6000/F12*F10</f>
        <v>24</v>
      </c>
      <c r="G14" s="24">
        <f>6000/G12*G10</f>
        <v>6</v>
      </c>
    </row>
    <row r="15" spans="1:7" ht="12.75">
      <c r="A15" s="203"/>
      <c r="B15" s="26" t="s">
        <v>10</v>
      </c>
      <c r="C15" s="21">
        <v>5</v>
      </c>
      <c r="D15" s="25">
        <v>5</v>
      </c>
      <c r="E15" s="25">
        <v>5</v>
      </c>
      <c r="F15" s="25">
        <f>+C15</f>
        <v>5</v>
      </c>
      <c r="G15" s="24">
        <f>+C15</f>
        <v>5</v>
      </c>
    </row>
    <row r="16" spans="1:7" ht="13.5" thickBot="1">
      <c r="A16" s="204"/>
      <c r="B16" s="27" t="s">
        <v>11</v>
      </c>
      <c r="C16" s="29">
        <f>C15*C14</f>
        <v>120</v>
      </c>
      <c r="D16" s="29">
        <f>D15*D14</f>
        <v>120</v>
      </c>
      <c r="E16" s="29">
        <f>E15*E14</f>
        <v>240</v>
      </c>
      <c r="F16" s="29">
        <f>F15*F14</f>
        <v>120</v>
      </c>
      <c r="G16" s="154">
        <f>G15*G14</f>
        <v>30</v>
      </c>
    </row>
    <row r="17" spans="1:7" ht="13.5" thickBot="1">
      <c r="A17" s="30"/>
      <c r="B17" s="16"/>
      <c r="C17" s="31"/>
      <c r="D17" s="29"/>
      <c r="E17" s="29"/>
      <c r="F17" s="29"/>
      <c r="G17" s="35"/>
    </row>
    <row r="18" spans="1:7" ht="13.5" thickBot="1">
      <c r="A18" s="33"/>
      <c r="B18" s="34" t="s">
        <v>5</v>
      </c>
      <c r="C18" s="35">
        <f>C14*C15</f>
        <v>120</v>
      </c>
      <c r="D18" s="36">
        <f>D14*D15</f>
        <v>120</v>
      </c>
      <c r="E18" s="36">
        <f>E14*E15</f>
        <v>240</v>
      </c>
      <c r="F18" s="36">
        <f>F14*F15</f>
        <v>120</v>
      </c>
      <c r="G18" s="35">
        <f>G14*G15</f>
        <v>30</v>
      </c>
    </row>
    <row r="19" spans="1:7" ht="12.75">
      <c r="A19" s="47"/>
      <c r="B19" s="48" t="s">
        <v>13</v>
      </c>
      <c r="C19" s="49">
        <f>C18/4</f>
        <v>30</v>
      </c>
      <c r="D19" s="49"/>
      <c r="E19" s="49"/>
      <c r="F19" s="49"/>
      <c r="G19" s="49">
        <f>G18/4</f>
        <v>7.5</v>
      </c>
    </row>
    <row r="20" spans="1:7" ht="12.75">
      <c r="A20" s="40"/>
      <c r="B20" s="40"/>
      <c r="C20" s="40"/>
      <c r="D20" s="40"/>
      <c r="E20" s="40"/>
      <c r="F20" s="40"/>
      <c r="G20" s="40"/>
    </row>
    <row r="21" spans="1:7" ht="12.75">
      <c r="A21" s="40"/>
      <c r="B21" s="40"/>
      <c r="C21" s="40"/>
      <c r="D21" s="40"/>
      <c r="E21" s="40"/>
      <c r="F21" s="40"/>
      <c r="G21" s="140"/>
    </row>
    <row r="22" spans="1:7" ht="12.75">
      <c r="A22" s="40"/>
      <c r="B22" s="195" t="s">
        <v>80</v>
      </c>
      <c r="C22" s="196"/>
      <c r="D22" s="195" t="s">
        <v>81</v>
      </c>
      <c r="E22" s="195"/>
      <c r="F22" s="195"/>
      <c r="G22" s="51"/>
    </row>
    <row r="23" spans="1:7" ht="12.75">
      <c r="A23" s="40"/>
      <c r="B23" s="40"/>
      <c r="C23" s="40"/>
      <c r="D23" s="40"/>
      <c r="E23" s="40"/>
      <c r="F23" s="140"/>
      <c r="G23" s="140"/>
    </row>
    <row r="24" spans="1:7" ht="12.75">
      <c r="A24" s="40"/>
      <c r="B24" s="195" t="s">
        <v>82</v>
      </c>
      <c r="C24" s="196"/>
      <c r="D24" s="195" t="s">
        <v>83</v>
      </c>
      <c r="E24" s="195"/>
      <c r="F24" s="195"/>
      <c r="G24" s="140"/>
    </row>
  </sheetData>
  <sheetProtection/>
  <mergeCells count="16">
    <mergeCell ref="B8:B9"/>
    <mergeCell ref="A10:A16"/>
    <mergeCell ref="A1:B1"/>
    <mergeCell ref="A2:C2"/>
    <mergeCell ref="A3:C3"/>
    <mergeCell ref="B22:C22"/>
    <mergeCell ref="G1:H1"/>
    <mergeCell ref="G2:H2"/>
    <mergeCell ref="G3:H3"/>
    <mergeCell ref="G4:H4"/>
    <mergeCell ref="B24:C24"/>
    <mergeCell ref="D22:F22"/>
    <mergeCell ref="D24:F24"/>
    <mergeCell ref="A4:C4"/>
    <mergeCell ref="A6:G6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106" zoomScaleNormal="84" zoomScaleSheetLayoutView="106" zoomScalePageLayoutView="0" workbookViewId="0" topLeftCell="A34">
      <selection activeCell="A7" sqref="A7:A8"/>
    </sheetView>
  </sheetViews>
  <sheetFormatPr defaultColWidth="9.140625" defaultRowHeight="12.75"/>
  <cols>
    <col min="1" max="1" width="5.28125" style="85" customWidth="1"/>
    <col min="2" max="2" width="21.00390625" style="85" customWidth="1"/>
    <col min="3" max="3" width="40.7109375" style="86" customWidth="1"/>
    <col min="4" max="4" width="29.140625" style="88" customWidth="1"/>
    <col min="5" max="5" width="7.140625" style="90" customWidth="1"/>
    <col min="6" max="6" width="8.421875" style="85" customWidth="1"/>
    <col min="7" max="7" width="7.7109375" style="85" customWidth="1"/>
    <col min="8" max="8" width="8.7109375" style="85" customWidth="1"/>
    <col min="9" max="12" width="11.140625" style="86" customWidth="1"/>
    <col min="13" max="13" width="14.28125" style="86" customWidth="1"/>
    <col min="14" max="14" width="9.7109375" style="86" customWidth="1"/>
    <col min="15" max="15" width="15.140625" style="86" customWidth="1"/>
    <col min="16" max="16" width="16.7109375" style="85" customWidth="1"/>
    <col min="17" max="16384" width="9.140625" style="85" customWidth="1"/>
  </cols>
  <sheetData>
    <row r="1" spans="1:16" ht="15">
      <c r="A1" s="193" t="s">
        <v>14</v>
      </c>
      <c r="B1" s="193"/>
      <c r="C1" s="43"/>
      <c r="D1" s="137"/>
      <c r="E1" s="137"/>
      <c r="F1" s="137"/>
      <c r="G1" s="137"/>
      <c r="N1" s="87"/>
      <c r="O1" s="215" t="s">
        <v>74</v>
      </c>
      <c r="P1" s="215"/>
    </row>
    <row r="2" spans="1:16" ht="15">
      <c r="A2" s="193" t="s">
        <v>77</v>
      </c>
      <c r="B2" s="193"/>
      <c r="C2" s="193"/>
      <c r="D2" s="137"/>
      <c r="E2" s="137"/>
      <c r="F2" s="137"/>
      <c r="G2" s="137"/>
      <c r="N2" s="138"/>
      <c r="O2" s="194" t="s">
        <v>87</v>
      </c>
      <c r="P2" s="194"/>
    </row>
    <row r="3" spans="1:16" ht="15">
      <c r="A3" s="193" t="s">
        <v>78</v>
      </c>
      <c r="B3" s="193"/>
      <c r="C3" s="193"/>
      <c r="D3" s="137"/>
      <c r="E3" s="137"/>
      <c r="F3" s="137"/>
      <c r="G3" s="137"/>
      <c r="N3" s="87"/>
      <c r="O3" s="194" t="s">
        <v>79</v>
      </c>
      <c r="P3" s="194"/>
    </row>
    <row r="4" spans="1:16" ht="15">
      <c r="A4" s="193" t="s">
        <v>72</v>
      </c>
      <c r="B4" s="193"/>
      <c r="C4" s="193"/>
      <c r="D4" s="137"/>
      <c r="E4" s="137"/>
      <c r="F4" s="137"/>
      <c r="G4" s="137"/>
      <c r="N4" s="87"/>
      <c r="O4" s="194" t="s">
        <v>73</v>
      </c>
      <c r="P4" s="194"/>
    </row>
    <row r="5" spans="1:16" ht="15">
      <c r="A5" s="228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5.75" thickBot="1">
      <c r="A6" s="228" t="s">
        <v>112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6" ht="12.75" customHeight="1">
      <c r="A7" s="218" t="s">
        <v>16</v>
      </c>
      <c r="B7" s="213" t="s">
        <v>17</v>
      </c>
      <c r="C7" s="220" t="s">
        <v>38</v>
      </c>
      <c r="D7" s="220" t="s">
        <v>18</v>
      </c>
      <c r="E7" s="213" t="s">
        <v>1</v>
      </c>
      <c r="F7" s="213" t="s">
        <v>19</v>
      </c>
      <c r="G7" s="213" t="s">
        <v>20</v>
      </c>
      <c r="H7" s="213" t="s">
        <v>32</v>
      </c>
      <c r="I7" s="222" t="s">
        <v>31</v>
      </c>
      <c r="J7" s="223"/>
      <c r="K7" s="223"/>
      <c r="L7" s="224"/>
      <c r="M7" s="225" t="s">
        <v>37</v>
      </c>
      <c r="N7" s="227" t="s">
        <v>21</v>
      </c>
      <c r="O7" s="227"/>
      <c r="P7" s="216" t="s">
        <v>4</v>
      </c>
    </row>
    <row r="8" spans="1:16" s="90" customFormat="1" ht="54.75" customHeight="1">
      <c r="A8" s="219"/>
      <c r="B8" s="214"/>
      <c r="C8" s="221"/>
      <c r="D8" s="221"/>
      <c r="E8" s="214"/>
      <c r="F8" s="214"/>
      <c r="G8" s="214"/>
      <c r="H8" s="214"/>
      <c r="I8" s="131" t="s">
        <v>33</v>
      </c>
      <c r="J8" s="131" t="s">
        <v>34</v>
      </c>
      <c r="K8" s="131" t="s">
        <v>35</v>
      </c>
      <c r="L8" s="131" t="s">
        <v>36</v>
      </c>
      <c r="M8" s="226"/>
      <c r="N8" s="132" t="s">
        <v>22</v>
      </c>
      <c r="O8" s="132" t="s">
        <v>0</v>
      </c>
      <c r="P8" s="217"/>
    </row>
    <row r="9" spans="1:16" ht="15">
      <c r="A9" s="91">
        <v>1</v>
      </c>
      <c r="B9" s="91">
        <v>2</v>
      </c>
      <c r="C9" s="92">
        <v>3</v>
      </c>
      <c r="D9" s="92">
        <v>4</v>
      </c>
      <c r="E9" s="91">
        <v>5</v>
      </c>
      <c r="F9" s="91">
        <v>6</v>
      </c>
      <c r="G9" s="91">
        <v>7</v>
      </c>
      <c r="H9" s="91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4">
        <v>16</v>
      </c>
    </row>
    <row r="10" spans="1:16" ht="15">
      <c r="A10" s="89">
        <v>1</v>
      </c>
      <c r="B10" s="212" t="s">
        <v>100</v>
      </c>
      <c r="C10" s="95" t="s">
        <v>107</v>
      </c>
      <c r="D10" s="103" t="s">
        <v>108</v>
      </c>
      <c r="E10" s="166" t="s">
        <v>3</v>
      </c>
      <c r="F10" s="89">
        <v>4</v>
      </c>
      <c r="G10" s="89">
        <v>3</v>
      </c>
      <c r="H10" s="89">
        <f>4000/250*F10*G10</f>
        <v>192</v>
      </c>
      <c r="I10" s="104">
        <f aca="true" t="shared" si="0" ref="I10:I16">+H10/4</f>
        <v>48</v>
      </c>
      <c r="J10" s="104">
        <f aca="true" t="shared" si="1" ref="J10:J16">+H10/4</f>
        <v>48</v>
      </c>
      <c r="K10" s="104">
        <f aca="true" t="shared" si="2" ref="K10:K16">+H10/4</f>
        <v>48</v>
      </c>
      <c r="L10" s="104">
        <f aca="true" t="shared" si="3" ref="L10:L16">+H10/4</f>
        <v>48</v>
      </c>
      <c r="M10" s="107">
        <f aca="true" t="shared" si="4" ref="M10:M16">G10*F10</f>
        <v>12</v>
      </c>
      <c r="N10" s="99">
        <v>75000</v>
      </c>
      <c r="O10" s="168">
        <f aca="true" t="shared" si="5" ref="O10:O16">+N10*H10</f>
        <v>14400000</v>
      </c>
      <c r="P10" s="103"/>
    </row>
    <row r="11" spans="1:16" ht="15">
      <c r="A11" s="89">
        <v>2</v>
      </c>
      <c r="B11" s="212"/>
      <c r="C11" s="95" t="s">
        <v>68</v>
      </c>
      <c r="D11" s="103" t="s">
        <v>48</v>
      </c>
      <c r="E11" s="166" t="s">
        <v>3</v>
      </c>
      <c r="F11" s="89">
        <v>4</v>
      </c>
      <c r="G11" s="89">
        <v>1</v>
      </c>
      <c r="H11" s="89">
        <f>4000/250*F11*G11</f>
        <v>64</v>
      </c>
      <c r="I11" s="104">
        <f t="shared" si="0"/>
        <v>16</v>
      </c>
      <c r="J11" s="104">
        <f t="shared" si="1"/>
        <v>16</v>
      </c>
      <c r="K11" s="104">
        <f t="shared" si="2"/>
        <v>16</v>
      </c>
      <c r="L11" s="104">
        <f t="shared" si="3"/>
        <v>16</v>
      </c>
      <c r="M11" s="107">
        <f t="shared" si="4"/>
        <v>4</v>
      </c>
      <c r="N11" s="99">
        <v>88849</v>
      </c>
      <c r="O11" s="102">
        <f t="shared" si="5"/>
        <v>5686336</v>
      </c>
      <c r="P11" s="103"/>
    </row>
    <row r="12" spans="1:16" ht="15">
      <c r="A12" s="89">
        <v>3</v>
      </c>
      <c r="B12" s="212"/>
      <c r="C12" s="95" t="s">
        <v>68</v>
      </c>
      <c r="D12" s="103" t="s">
        <v>49</v>
      </c>
      <c r="E12" s="166" t="s">
        <v>3</v>
      </c>
      <c r="F12" s="89">
        <v>4</v>
      </c>
      <c r="G12" s="89">
        <v>1</v>
      </c>
      <c r="H12" s="89">
        <f>4000/250*F12*G12</f>
        <v>64</v>
      </c>
      <c r="I12" s="104">
        <f t="shared" si="0"/>
        <v>16</v>
      </c>
      <c r="J12" s="104">
        <f t="shared" si="1"/>
        <v>16</v>
      </c>
      <c r="K12" s="104">
        <f t="shared" si="2"/>
        <v>16</v>
      </c>
      <c r="L12" s="104">
        <f t="shared" si="3"/>
        <v>16</v>
      </c>
      <c r="M12" s="107">
        <f t="shared" si="4"/>
        <v>4</v>
      </c>
      <c r="N12" s="99">
        <v>135433</v>
      </c>
      <c r="O12" s="102">
        <f t="shared" si="5"/>
        <v>8667712</v>
      </c>
      <c r="P12" s="103"/>
    </row>
    <row r="13" spans="1:16" ht="15">
      <c r="A13" s="89">
        <v>4</v>
      </c>
      <c r="B13" s="212"/>
      <c r="C13" s="95" t="s">
        <v>43</v>
      </c>
      <c r="D13" s="103" t="s">
        <v>50</v>
      </c>
      <c r="E13" s="166" t="s">
        <v>3</v>
      </c>
      <c r="F13" s="89">
        <v>4</v>
      </c>
      <c r="G13" s="89">
        <v>1</v>
      </c>
      <c r="H13" s="89">
        <f>4000/500*F13*G13</f>
        <v>32</v>
      </c>
      <c r="I13" s="104">
        <f t="shared" si="0"/>
        <v>8</v>
      </c>
      <c r="J13" s="104">
        <f t="shared" si="1"/>
        <v>8</v>
      </c>
      <c r="K13" s="104">
        <f t="shared" si="2"/>
        <v>8</v>
      </c>
      <c r="L13" s="104">
        <f t="shared" si="3"/>
        <v>8</v>
      </c>
      <c r="M13" s="107">
        <f t="shared" si="4"/>
        <v>4</v>
      </c>
      <c r="N13" s="99">
        <v>445000</v>
      </c>
      <c r="O13" s="102">
        <f t="shared" si="5"/>
        <v>14240000</v>
      </c>
      <c r="P13" s="103"/>
    </row>
    <row r="14" spans="1:16" ht="15">
      <c r="A14" s="89">
        <v>5</v>
      </c>
      <c r="B14" s="212"/>
      <c r="C14" s="95" t="s">
        <v>53</v>
      </c>
      <c r="D14" s="95" t="s">
        <v>54</v>
      </c>
      <c r="E14" s="166" t="s">
        <v>3</v>
      </c>
      <c r="F14" s="89">
        <v>1</v>
      </c>
      <c r="G14" s="89">
        <v>1</v>
      </c>
      <c r="H14" s="89">
        <f>4000/500*F14*G14</f>
        <v>8</v>
      </c>
      <c r="I14" s="104">
        <f>+H14/4</f>
        <v>2</v>
      </c>
      <c r="J14" s="104">
        <f>+H14/4</f>
        <v>2</v>
      </c>
      <c r="K14" s="104">
        <f>+H14/4</f>
        <v>2</v>
      </c>
      <c r="L14" s="104">
        <f>+H14/4</f>
        <v>2</v>
      </c>
      <c r="M14" s="107">
        <f>G14*F14</f>
        <v>1</v>
      </c>
      <c r="N14" s="99">
        <v>55000</v>
      </c>
      <c r="O14" s="102">
        <f t="shared" si="5"/>
        <v>440000</v>
      </c>
      <c r="P14" s="103"/>
    </row>
    <row r="15" spans="1:16" ht="15">
      <c r="A15" s="89">
        <v>6</v>
      </c>
      <c r="B15" s="212"/>
      <c r="C15" s="95" t="s">
        <v>45</v>
      </c>
      <c r="D15" s="103" t="s">
        <v>51</v>
      </c>
      <c r="E15" s="166" t="s">
        <v>3</v>
      </c>
      <c r="F15" s="89">
        <v>4</v>
      </c>
      <c r="G15" s="89">
        <v>2</v>
      </c>
      <c r="H15" s="89">
        <f>4000/1000*F15*G15</f>
        <v>32</v>
      </c>
      <c r="I15" s="104">
        <f t="shared" si="0"/>
        <v>8</v>
      </c>
      <c r="J15" s="104">
        <f t="shared" si="1"/>
        <v>8</v>
      </c>
      <c r="K15" s="104">
        <f t="shared" si="2"/>
        <v>8</v>
      </c>
      <c r="L15" s="104">
        <f t="shared" si="3"/>
        <v>8</v>
      </c>
      <c r="M15" s="107">
        <f t="shared" si="4"/>
        <v>8</v>
      </c>
      <c r="N15" s="99">
        <v>293000</v>
      </c>
      <c r="O15" s="102">
        <f t="shared" si="5"/>
        <v>9376000</v>
      </c>
      <c r="P15" s="103"/>
    </row>
    <row r="16" spans="1:16" ht="15.75" thickBot="1">
      <c r="A16" s="89">
        <v>7</v>
      </c>
      <c r="B16" s="212"/>
      <c r="C16" s="95" t="s">
        <v>44</v>
      </c>
      <c r="D16" s="103" t="s">
        <v>52</v>
      </c>
      <c r="E16" s="166" t="s">
        <v>3</v>
      </c>
      <c r="F16" s="89">
        <v>4</v>
      </c>
      <c r="G16" s="89">
        <v>2</v>
      </c>
      <c r="H16" s="89">
        <f>4000/1000*F16*G16</f>
        <v>32</v>
      </c>
      <c r="I16" s="104">
        <f t="shared" si="0"/>
        <v>8</v>
      </c>
      <c r="J16" s="104">
        <f t="shared" si="1"/>
        <v>8</v>
      </c>
      <c r="K16" s="104">
        <f t="shared" si="2"/>
        <v>8</v>
      </c>
      <c r="L16" s="104">
        <f t="shared" si="3"/>
        <v>8</v>
      </c>
      <c r="M16" s="107">
        <f t="shared" si="4"/>
        <v>8</v>
      </c>
      <c r="N16" s="99">
        <v>382000</v>
      </c>
      <c r="O16" s="102">
        <f t="shared" si="5"/>
        <v>12224000</v>
      </c>
      <c r="P16" s="103"/>
    </row>
    <row r="17" spans="1:16" ht="15.75" thickBot="1">
      <c r="A17" s="162"/>
      <c r="B17" s="149"/>
      <c r="C17" s="163"/>
      <c r="D17" s="164"/>
      <c r="E17" s="163"/>
      <c r="F17" s="149"/>
      <c r="G17" s="149"/>
      <c r="H17" s="134"/>
      <c r="I17" s="165"/>
      <c r="J17" s="165"/>
      <c r="K17" s="165"/>
      <c r="L17" s="165"/>
      <c r="M17" s="165"/>
      <c r="N17" s="168"/>
      <c r="O17" s="171">
        <f>SUM(O10:O16)</f>
        <v>65034048</v>
      </c>
      <c r="P17" s="103"/>
    </row>
    <row r="18" spans="1:16" ht="15">
      <c r="A18" s="89">
        <v>1</v>
      </c>
      <c r="B18" s="210" t="s">
        <v>110</v>
      </c>
      <c r="C18" s="105" t="s">
        <v>40</v>
      </c>
      <c r="D18" s="105" t="s">
        <v>104</v>
      </c>
      <c r="E18" s="106" t="s">
        <v>3</v>
      </c>
      <c r="F18" s="101">
        <v>4</v>
      </c>
      <c r="G18" s="101">
        <v>1</v>
      </c>
      <c r="H18" s="89">
        <f>6000/250*F18*G18</f>
        <v>96</v>
      </c>
      <c r="I18" s="97">
        <f>+H18/4</f>
        <v>24</v>
      </c>
      <c r="J18" s="97">
        <f>+H18/4</f>
        <v>24</v>
      </c>
      <c r="K18" s="97">
        <f>+H18/4</f>
        <v>24</v>
      </c>
      <c r="L18" s="97">
        <f>+H18/4</f>
        <v>24</v>
      </c>
      <c r="M18" s="98">
        <f>G18*F18</f>
        <v>4</v>
      </c>
      <c r="N18" s="97">
        <v>55000</v>
      </c>
      <c r="O18" s="113">
        <f aca="true" t="shared" si="6" ref="O18:O25">+N18*H18</f>
        <v>5280000</v>
      </c>
      <c r="P18" s="100"/>
    </row>
    <row r="19" spans="1:16" ht="15">
      <c r="A19" s="89">
        <v>2</v>
      </c>
      <c r="B19" s="210"/>
      <c r="C19" s="95" t="s">
        <v>41</v>
      </c>
      <c r="D19" s="95" t="s">
        <v>105</v>
      </c>
      <c r="E19" s="96" t="s">
        <v>3</v>
      </c>
      <c r="F19" s="101">
        <v>4</v>
      </c>
      <c r="G19" s="101">
        <v>1</v>
      </c>
      <c r="H19" s="89">
        <f>6000/250*F19*G19</f>
        <v>96</v>
      </c>
      <c r="I19" s="104">
        <f>+H19/4</f>
        <v>24</v>
      </c>
      <c r="J19" s="104">
        <f>+H19/4</f>
        <v>24</v>
      </c>
      <c r="K19" s="104">
        <f>+H19/4</f>
        <v>24</v>
      </c>
      <c r="L19" s="104">
        <f>+H19/4</f>
        <v>24</v>
      </c>
      <c r="M19" s="107">
        <f>G19*F19</f>
        <v>4</v>
      </c>
      <c r="N19" s="97">
        <v>70000</v>
      </c>
      <c r="O19" s="99">
        <f t="shared" si="6"/>
        <v>6720000</v>
      </c>
      <c r="P19" s="100"/>
    </row>
    <row r="20" spans="1:16" ht="15">
      <c r="A20" s="89">
        <v>3</v>
      </c>
      <c r="B20" s="210"/>
      <c r="C20" s="114" t="s">
        <v>68</v>
      </c>
      <c r="D20" s="95" t="s">
        <v>103</v>
      </c>
      <c r="E20" s="96" t="s">
        <v>3</v>
      </c>
      <c r="F20" s="101">
        <v>4</v>
      </c>
      <c r="G20" s="101">
        <v>1</v>
      </c>
      <c r="H20" s="89">
        <f>6000/250*F20*G20</f>
        <v>96</v>
      </c>
      <c r="I20" s="104">
        <f>+H20/4</f>
        <v>24</v>
      </c>
      <c r="J20" s="104">
        <f>+H20/4</f>
        <v>24</v>
      </c>
      <c r="K20" s="104">
        <f>+H20/4</f>
        <v>24</v>
      </c>
      <c r="L20" s="104">
        <f>+H20/4</f>
        <v>24</v>
      </c>
      <c r="M20" s="107">
        <f>G20*F20</f>
        <v>4</v>
      </c>
      <c r="N20" s="97">
        <v>50000</v>
      </c>
      <c r="O20" s="99">
        <f t="shared" si="6"/>
        <v>4800000</v>
      </c>
      <c r="P20" s="100"/>
    </row>
    <row r="21" spans="1:16" ht="15">
      <c r="A21" s="89">
        <v>4</v>
      </c>
      <c r="B21" s="210"/>
      <c r="C21" s="114" t="s">
        <v>43</v>
      </c>
      <c r="D21" s="95"/>
      <c r="E21" s="96" t="s">
        <v>3</v>
      </c>
      <c r="F21" s="101">
        <v>4</v>
      </c>
      <c r="G21" s="101">
        <v>1</v>
      </c>
      <c r="H21" s="89">
        <f>6000/500*F21*G21</f>
        <v>48</v>
      </c>
      <c r="I21" s="104">
        <v>2</v>
      </c>
      <c r="J21" s="104">
        <v>2</v>
      </c>
      <c r="K21" s="104">
        <v>1</v>
      </c>
      <c r="L21" s="104">
        <v>1</v>
      </c>
      <c r="M21" s="107">
        <f>G21*F21</f>
        <v>4</v>
      </c>
      <c r="N21" s="97">
        <v>110000</v>
      </c>
      <c r="O21" s="99">
        <f t="shared" si="6"/>
        <v>5280000</v>
      </c>
      <c r="P21" s="100"/>
    </row>
    <row r="22" spans="1:16" ht="15">
      <c r="A22" s="89">
        <v>5</v>
      </c>
      <c r="B22" s="210"/>
      <c r="C22" s="114" t="s">
        <v>44</v>
      </c>
      <c r="D22" s="95"/>
      <c r="E22" s="96" t="s">
        <v>3</v>
      </c>
      <c r="F22" s="101">
        <v>4</v>
      </c>
      <c r="G22" s="101">
        <v>1</v>
      </c>
      <c r="H22" s="180">
        <f>6000/1000*F22*G22</f>
        <v>24</v>
      </c>
      <c r="I22" s="97">
        <v>1</v>
      </c>
      <c r="J22" s="97">
        <v>1</v>
      </c>
      <c r="K22" s="97"/>
      <c r="L22" s="97">
        <v>1</v>
      </c>
      <c r="M22" s="97">
        <v>1</v>
      </c>
      <c r="N22" s="97">
        <v>45000</v>
      </c>
      <c r="O22" s="99">
        <f t="shared" si="6"/>
        <v>1080000</v>
      </c>
      <c r="P22" s="100"/>
    </row>
    <row r="23" spans="1:16" ht="15">
      <c r="A23" s="89">
        <v>6</v>
      </c>
      <c r="B23" s="210"/>
      <c r="C23" s="114" t="s">
        <v>44</v>
      </c>
      <c r="D23" s="95"/>
      <c r="E23" s="96" t="s">
        <v>3</v>
      </c>
      <c r="F23" s="101">
        <v>4</v>
      </c>
      <c r="G23" s="101">
        <v>1</v>
      </c>
      <c r="H23" s="180">
        <f>6000/1000*F23*G23</f>
        <v>24</v>
      </c>
      <c r="I23" s="97">
        <v>1</v>
      </c>
      <c r="J23" s="97">
        <v>1</v>
      </c>
      <c r="K23" s="97"/>
      <c r="L23" s="97">
        <v>1</v>
      </c>
      <c r="M23" s="97">
        <v>1</v>
      </c>
      <c r="N23" s="97">
        <v>55000</v>
      </c>
      <c r="O23" s="99">
        <f t="shared" si="6"/>
        <v>1320000</v>
      </c>
      <c r="P23" s="100"/>
    </row>
    <row r="24" spans="1:16" ht="15">
      <c r="A24" s="89">
        <v>7</v>
      </c>
      <c r="B24" s="210"/>
      <c r="C24" s="115" t="s">
        <v>44</v>
      </c>
      <c r="D24" s="92"/>
      <c r="E24" s="96" t="s">
        <v>3</v>
      </c>
      <c r="F24" s="89">
        <v>4</v>
      </c>
      <c r="G24" s="89">
        <v>1</v>
      </c>
      <c r="H24" s="180">
        <f>6000/1000*F24*G24</f>
        <v>24</v>
      </c>
      <c r="I24" s="97">
        <v>1</v>
      </c>
      <c r="J24" s="97">
        <v>1</v>
      </c>
      <c r="K24" s="97"/>
      <c r="L24" s="97">
        <v>1</v>
      </c>
      <c r="M24" s="104">
        <v>1</v>
      </c>
      <c r="N24" s="104">
        <v>35000</v>
      </c>
      <c r="O24" s="168">
        <f t="shared" si="6"/>
        <v>840000</v>
      </c>
      <c r="P24" s="117"/>
    </row>
    <row r="25" spans="1:16" ht="15.75" thickBot="1">
      <c r="A25" s="119">
        <v>8</v>
      </c>
      <c r="B25" s="148"/>
      <c r="C25" s="115" t="s">
        <v>44</v>
      </c>
      <c r="D25" s="95"/>
      <c r="E25" s="96" t="s">
        <v>3</v>
      </c>
      <c r="F25" s="89">
        <v>4</v>
      </c>
      <c r="G25" s="89">
        <v>2</v>
      </c>
      <c r="H25" s="180">
        <f>6000/1000*F25*G25</f>
        <v>48</v>
      </c>
      <c r="I25" s="97">
        <v>1</v>
      </c>
      <c r="J25" s="97">
        <v>1</v>
      </c>
      <c r="K25" s="116"/>
      <c r="L25" s="97">
        <v>1</v>
      </c>
      <c r="M25" s="104">
        <v>1</v>
      </c>
      <c r="N25" s="97">
        <v>55000</v>
      </c>
      <c r="O25" s="168">
        <f t="shared" si="6"/>
        <v>2640000</v>
      </c>
      <c r="P25" s="117"/>
    </row>
    <row r="26" spans="1:16" ht="15.75" thickBot="1">
      <c r="A26" s="108"/>
      <c r="B26" s="109"/>
      <c r="C26" s="166"/>
      <c r="D26" s="164"/>
      <c r="E26" s="163"/>
      <c r="F26" s="89"/>
      <c r="G26" s="89"/>
      <c r="H26" s="175"/>
      <c r="I26" s="112"/>
      <c r="J26" s="112"/>
      <c r="K26" s="112"/>
      <c r="L26" s="112"/>
      <c r="M26" s="165"/>
      <c r="N26" s="165"/>
      <c r="O26" s="174">
        <f>SUM(O18:O25)</f>
        <v>27960000</v>
      </c>
      <c r="P26" s="135"/>
    </row>
    <row r="27" spans="1:16" ht="15">
      <c r="A27" s="180">
        <v>1</v>
      </c>
      <c r="B27" s="210" t="s">
        <v>109</v>
      </c>
      <c r="C27" s="105" t="s">
        <v>40</v>
      </c>
      <c r="D27" s="105" t="s">
        <v>104</v>
      </c>
      <c r="E27" s="106" t="s">
        <v>3</v>
      </c>
      <c r="F27" s="143">
        <v>1</v>
      </c>
      <c r="G27" s="143">
        <v>1</v>
      </c>
      <c r="H27" s="180">
        <f>6000/250*F27*G27</f>
        <v>24</v>
      </c>
      <c r="I27" s="97">
        <f>+H27/4</f>
        <v>6</v>
      </c>
      <c r="J27" s="97">
        <f>+H27/4</f>
        <v>6</v>
      </c>
      <c r="K27" s="97">
        <f>+H27/4</f>
        <v>6</v>
      </c>
      <c r="L27" s="97">
        <f>+H27/4</f>
        <v>6</v>
      </c>
      <c r="M27" s="98">
        <f>G27*F27</f>
        <v>1</v>
      </c>
      <c r="N27" s="97">
        <v>55000</v>
      </c>
      <c r="O27" s="113">
        <f aca="true" t="shared" si="7" ref="O27:O34">+N27*H27</f>
        <v>1320000</v>
      </c>
      <c r="P27" s="100"/>
    </row>
    <row r="28" spans="1:16" ht="15">
      <c r="A28" s="180">
        <v>2</v>
      </c>
      <c r="B28" s="210"/>
      <c r="C28" s="95" t="s">
        <v>41</v>
      </c>
      <c r="D28" s="95" t="s">
        <v>105</v>
      </c>
      <c r="E28" s="96" t="s">
        <v>3</v>
      </c>
      <c r="F28" s="143">
        <v>1</v>
      </c>
      <c r="G28" s="143">
        <v>1</v>
      </c>
      <c r="H28" s="180">
        <f>6000/250*F28*G28</f>
        <v>24</v>
      </c>
      <c r="I28" s="104">
        <f>+H28/4</f>
        <v>6</v>
      </c>
      <c r="J28" s="104">
        <f>+H28/4</f>
        <v>6</v>
      </c>
      <c r="K28" s="104">
        <f>+H28/4</f>
        <v>6</v>
      </c>
      <c r="L28" s="104">
        <f>+H28/4</f>
        <v>6</v>
      </c>
      <c r="M28" s="107">
        <f>G28*F28</f>
        <v>1</v>
      </c>
      <c r="N28" s="97">
        <v>70000</v>
      </c>
      <c r="O28" s="99">
        <f t="shared" si="7"/>
        <v>1680000</v>
      </c>
      <c r="P28" s="100"/>
    </row>
    <row r="29" spans="1:16" ht="15">
      <c r="A29" s="180">
        <v>3</v>
      </c>
      <c r="B29" s="210"/>
      <c r="C29" s="114" t="s">
        <v>68</v>
      </c>
      <c r="D29" s="95" t="s">
        <v>103</v>
      </c>
      <c r="E29" s="96" t="s">
        <v>3</v>
      </c>
      <c r="F29" s="143">
        <v>1</v>
      </c>
      <c r="G29" s="143">
        <v>1</v>
      </c>
      <c r="H29" s="180">
        <f>6000/250*F29*G29</f>
        <v>24</v>
      </c>
      <c r="I29" s="104">
        <f>+H29/4</f>
        <v>6</v>
      </c>
      <c r="J29" s="104">
        <f>+H29/4</f>
        <v>6</v>
      </c>
      <c r="K29" s="104">
        <f>+H29/4</f>
        <v>6</v>
      </c>
      <c r="L29" s="104">
        <f>+H29/4</f>
        <v>6</v>
      </c>
      <c r="M29" s="107">
        <f>G29*F29</f>
        <v>1</v>
      </c>
      <c r="N29" s="97">
        <v>50000</v>
      </c>
      <c r="O29" s="99">
        <f t="shared" si="7"/>
        <v>1200000</v>
      </c>
      <c r="P29" s="100"/>
    </row>
    <row r="30" spans="1:16" ht="15">
      <c r="A30" s="180">
        <v>4</v>
      </c>
      <c r="B30" s="210"/>
      <c r="C30" s="114" t="s">
        <v>43</v>
      </c>
      <c r="D30" s="95"/>
      <c r="E30" s="96" t="s">
        <v>3</v>
      </c>
      <c r="F30" s="143">
        <v>1</v>
      </c>
      <c r="G30" s="143">
        <v>2</v>
      </c>
      <c r="H30" s="180">
        <f>6000/500*F30*G30</f>
        <v>24</v>
      </c>
      <c r="I30" s="104">
        <v>2</v>
      </c>
      <c r="J30" s="104">
        <v>2</v>
      </c>
      <c r="K30" s="104">
        <v>1</v>
      </c>
      <c r="L30" s="104">
        <v>1</v>
      </c>
      <c r="M30" s="107">
        <f>G30*F30</f>
        <v>2</v>
      </c>
      <c r="N30" s="97">
        <v>110000</v>
      </c>
      <c r="O30" s="99">
        <f t="shared" si="7"/>
        <v>2640000</v>
      </c>
      <c r="P30" s="100"/>
    </row>
    <row r="31" spans="1:16" ht="15">
      <c r="A31" s="180">
        <v>5</v>
      </c>
      <c r="B31" s="210"/>
      <c r="C31" s="114" t="s">
        <v>44</v>
      </c>
      <c r="D31" s="95"/>
      <c r="E31" s="96" t="s">
        <v>3</v>
      </c>
      <c r="F31" s="143">
        <v>1</v>
      </c>
      <c r="G31" s="143">
        <v>1</v>
      </c>
      <c r="H31" s="180">
        <f>6000/1000*F31*G31</f>
        <v>6</v>
      </c>
      <c r="I31" s="97">
        <v>1</v>
      </c>
      <c r="J31" s="97">
        <v>1</v>
      </c>
      <c r="K31" s="97"/>
      <c r="L31" s="97">
        <v>1</v>
      </c>
      <c r="M31" s="97">
        <v>1</v>
      </c>
      <c r="N31" s="97">
        <v>45000</v>
      </c>
      <c r="O31" s="99">
        <f t="shared" si="7"/>
        <v>270000</v>
      </c>
      <c r="P31" s="100"/>
    </row>
    <row r="32" spans="1:16" ht="15">
      <c r="A32" s="180">
        <v>6</v>
      </c>
      <c r="B32" s="210"/>
      <c r="C32" s="114" t="s">
        <v>44</v>
      </c>
      <c r="D32" s="95"/>
      <c r="E32" s="96" t="s">
        <v>3</v>
      </c>
      <c r="F32" s="143">
        <v>1</v>
      </c>
      <c r="G32" s="143">
        <v>1</v>
      </c>
      <c r="H32" s="180">
        <f>6000/1000*F32*G32</f>
        <v>6</v>
      </c>
      <c r="I32" s="97">
        <v>1</v>
      </c>
      <c r="J32" s="97">
        <v>1</v>
      </c>
      <c r="K32" s="97"/>
      <c r="L32" s="97">
        <v>1</v>
      </c>
      <c r="M32" s="97">
        <v>1</v>
      </c>
      <c r="N32" s="97">
        <v>55000</v>
      </c>
      <c r="O32" s="99">
        <f t="shared" si="7"/>
        <v>330000</v>
      </c>
      <c r="P32" s="100"/>
    </row>
    <row r="33" spans="1:16" ht="15">
      <c r="A33" s="180">
        <v>7</v>
      </c>
      <c r="B33" s="210"/>
      <c r="C33" s="115" t="s">
        <v>44</v>
      </c>
      <c r="D33" s="92"/>
      <c r="E33" s="96" t="s">
        <v>3</v>
      </c>
      <c r="F33" s="143">
        <v>1</v>
      </c>
      <c r="G33" s="180">
        <v>1</v>
      </c>
      <c r="H33" s="180">
        <f>6000/1000*F33*G33</f>
        <v>6</v>
      </c>
      <c r="I33" s="97">
        <v>1</v>
      </c>
      <c r="J33" s="97">
        <v>1</v>
      </c>
      <c r="K33" s="97"/>
      <c r="L33" s="97">
        <v>1</v>
      </c>
      <c r="M33" s="104">
        <v>1</v>
      </c>
      <c r="N33" s="104">
        <v>35000</v>
      </c>
      <c r="O33" s="168">
        <f t="shared" si="7"/>
        <v>210000</v>
      </c>
      <c r="P33" s="117"/>
    </row>
    <row r="34" spans="1:16" ht="15.75" thickBot="1">
      <c r="A34" s="119">
        <v>8</v>
      </c>
      <c r="B34" s="179"/>
      <c r="C34" s="115" t="s">
        <v>44</v>
      </c>
      <c r="D34" s="95"/>
      <c r="E34" s="96" t="s">
        <v>3</v>
      </c>
      <c r="F34" s="143">
        <v>1</v>
      </c>
      <c r="G34" s="180">
        <v>2</v>
      </c>
      <c r="H34" s="180">
        <f>6000/1000*F34*G34</f>
        <v>12</v>
      </c>
      <c r="I34" s="97">
        <v>1</v>
      </c>
      <c r="J34" s="97">
        <v>1</v>
      </c>
      <c r="K34" s="116"/>
      <c r="L34" s="97">
        <v>1</v>
      </c>
      <c r="M34" s="104">
        <v>1</v>
      </c>
      <c r="N34" s="97">
        <v>55000</v>
      </c>
      <c r="O34" s="168">
        <f t="shared" si="7"/>
        <v>660000</v>
      </c>
      <c r="P34" s="117"/>
    </row>
    <row r="35" spans="1:16" ht="15.75" thickBot="1">
      <c r="A35" s="108"/>
      <c r="B35" s="109"/>
      <c r="C35" s="166"/>
      <c r="D35" s="164"/>
      <c r="E35" s="163"/>
      <c r="F35" s="180"/>
      <c r="G35" s="180"/>
      <c r="H35" s="175"/>
      <c r="I35" s="112"/>
      <c r="J35" s="112"/>
      <c r="K35" s="112"/>
      <c r="L35" s="112"/>
      <c r="M35" s="165"/>
      <c r="N35" s="165"/>
      <c r="O35" s="174">
        <f>SUM(O27:O34)</f>
        <v>8310000</v>
      </c>
      <c r="P35" s="135"/>
    </row>
    <row r="36" spans="1:16" ht="15.75" thickBot="1">
      <c r="A36" s="119"/>
      <c r="B36" s="178"/>
      <c r="C36" s="127"/>
      <c r="D36" s="181"/>
      <c r="E36" s="106"/>
      <c r="F36" s="143"/>
      <c r="G36" s="143"/>
      <c r="H36" s="175"/>
      <c r="I36" s="116"/>
      <c r="J36" s="116"/>
      <c r="K36" s="116"/>
      <c r="L36" s="116"/>
      <c r="M36" s="116"/>
      <c r="N36" s="116"/>
      <c r="O36" s="182"/>
      <c r="P36" s="117"/>
    </row>
    <row r="37" spans="1:16" ht="15">
      <c r="A37" s="89">
        <v>1</v>
      </c>
      <c r="B37" s="209" t="s">
        <v>56</v>
      </c>
      <c r="C37" s="105" t="s">
        <v>43</v>
      </c>
      <c r="D37" s="95">
        <v>860113256</v>
      </c>
      <c r="E37" s="96" t="s">
        <v>3</v>
      </c>
      <c r="F37" s="101">
        <v>1</v>
      </c>
      <c r="G37" s="101">
        <v>1</v>
      </c>
      <c r="H37" s="180">
        <f>6000/1000*F37*G37</f>
        <v>6</v>
      </c>
      <c r="I37" s="104">
        <v>7</v>
      </c>
      <c r="J37" s="104">
        <v>7</v>
      </c>
      <c r="K37" s="104">
        <v>7</v>
      </c>
      <c r="L37" s="104">
        <v>6</v>
      </c>
      <c r="M37" s="107">
        <f aca="true" t="shared" si="8" ref="M37:M42">G37*F37</f>
        <v>1</v>
      </c>
      <c r="N37" s="118">
        <v>450000</v>
      </c>
      <c r="O37" s="99">
        <f aca="true" t="shared" si="9" ref="O37:O42">+N37*H37</f>
        <v>2700000</v>
      </c>
      <c r="P37" s="100"/>
    </row>
    <row r="38" spans="1:16" ht="15">
      <c r="A38" s="89">
        <v>2</v>
      </c>
      <c r="B38" s="210"/>
      <c r="C38" s="95" t="s">
        <v>24</v>
      </c>
      <c r="D38" s="95">
        <v>860116239</v>
      </c>
      <c r="E38" s="96" t="s">
        <v>3</v>
      </c>
      <c r="F38" s="101">
        <v>1</v>
      </c>
      <c r="G38" s="101">
        <v>1</v>
      </c>
      <c r="H38" s="91">
        <v>27</v>
      </c>
      <c r="I38" s="104">
        <v>7</v>
      </c>
      <c r="J38" s="104">
        <v>7</v>
      </c>
      <c r="K38" s="104">
        <v>7</v>
      </c>
      <c r="L38" s="104">
        <v>6</v>
      </c>
      <c r="M38" s="107">
        <f t="shared" si="8"/>
        <v>1</v>
      </c>
      <c r="N38" s="97">
        <v>12000</v>
      </c>
      <c r="O38" s="99">
        <f t="shared" si="9"/>
        <v>324000</v>
      </c>
      <c r="P38" s="100"/>
    </row>
    <row r="39" spans="1:16" ht="15">
      <c r="A39" s="89">
        <v>3</v>
      </c>
      <c r="B39" s="210"/>
      <c r="C39" s="95" t="s">
        <v>44</v>
      </c>
      <c r="D39" s="95">
        <v>860111665</v>
      </c>
      <c r="E39" s="96" t="s">
        <v>3</v>
      </c>
      <c r="F39" s="101">
        <v>1</v>
      </c>
      <c r="G39" s="101">
        <v>1</v>
      </c>
      <c r="H39" s="91">
        <v>14</v>
      </c>
      <c r="I39" s="104">
        <v>4</v>
      </c>
      <c r="J39" s="104">
        <v>3</v>
      </c>
      <c r="K39" s="104">
        <v>4</v>
      </c>
      <c r="L39" s="104">
        <v>3</v>
      </c>
      <c r="M39" s="107">
        <f t="shared" si="8"/>
        <v>1</v>
      </c>
      <c r="N39" s="97">
        <v>160000</v>
      </c>
      <c r="O39" s="99">
        <f t="shared" si="9"/>
        <v>2240000</v>
      </c>
      <c r="P39" s="100"/>
    </row>
    <row r="40" spans="1:16" ht="15">
      <c r="A40" s="89">
        <v>4</v>
      </c>
      <c r="B40" s="210"/>
      <c r="C40" s="120" t="s">
        <v>29</v>
      </c>
      <c r="D40" s="95">
        <v>860113253</v>
      </c>
      <c r="E40" s="96" t="s">
        <v>3</v>
      </c>
      <c r="F40" s="101">
        <v>1</v>
      </c>
      <c r="G40" s="101">
        <v>2</v>
      </c>
      <c r="H40" s="91">
        <f>4500/250*F40*G40</f>
        <v>36</v>
      </c>
      <c r="I40" s="104">
        <f>+H40/4</f>
        <v>9</v>
      </c>
      <c r="J40" s="104">
        <f>+H40/4</f>
        <v>9</v>
      </c>
      <c r="K40" s="104">
        <f>+H40/4</f>
        <v>9</v>
      </c>
      <c r="L40" s="104">
        <f>+H40/4</f>
        <v>9</v>
      </c>
      <c r="M40" s="107">
        <f t="shared" si="8"/>
        <v>2</v>
      </c>
      <c r="N40" s="118">
        <v>83000</v>
      </c>
      <c r="O40" s="99">
        <f t="shared" si="9"/>
        <v>2988000</v>
      </c>
      <c r="P40" s="100"/>
    </row>
    <row r="41" spans="1:16" ht="15">
      <c r="A41" s="89">
        <v>5</v>
      </c>
      <c r="B41" s="210"/>
      <c r="C41" s="120" t="s">
        <v>30</v>
      </c>
      <c r="D41" s="95">
        <v>860118457</v>
      </c>
      <c r="E41" s="96" t="s">
        <v>3</v>
      </c>
      <c r="F41" s="101">
        <v>1</v>
      </c>
      <c r="G41" s="101">
        <v>1</v>
      </c>
      <c r="H41" s="91">
        <f>4500/250*F41*G41</f>
        <v>18</v>
      </c>
      <c r="I41" s="104">
        <v>14</v>
      </c>
      <c r="J41" s="104">
        <v>14</v>
      </c>
      <c r="K41" s="104">
        <v>13</v>
      </c>
      <c r="L41" s="104">
        <v>13</v>
      </c>
      <c r="M41" s="107">
        <f t="shared" si="8"/>
        <v>1</v>
      </c>
      <c r="N41" s="118">
        <v>39000</v>
      </c>
      <c r="O41" s="99">
        <f t="shared" si="9"/>
        <v>702000</v>
      </c>
      <c r="P41" s="100"/>
    </row>
    <row r="42" spans="1:16" ht="15.75" thickBot="1">
      <c r="A42" s="89">
        <v>6</v>
      </c>
      <c r="B42" s="211"/>
      <c r="C42" s="92" t="s">
        <v>67</v>
      </c>
      <c r="D42" s="92">
        <v>250200144</v>
      </c>
      <c r="E42" s="96" t="s">
        <v>3</v>
      </c>
      <c r="F42" s="101">
        <v>1</v>
      </c>
      <c r="G42" s="101">
        <v>2</v>
      </c>
      <c r="H42" s="91">
        <f>4500/250*F42*G42</f>
        <v>36</v>
      </c>
      <c r="I42" s="104">
        <f>+H42/4</f>
        <v>9</v>
      </c>
      <c r="J42" s="104">
        <f>+H42/4</f>
        <v>9</v>
      </c>
      <c r="K42" s="104">
        <f>+H42/4</f>
        <v>9</v>
      </c>
      <c r="L42" s="104">
        <f>+H42/4</f>
        <v>9</v>
      </c>
      <c r="M42" s="107">
        <f t="shared" si="8"/>
        <v>2</v>
      </c>
      <c r="N42" s="116">
        <v>38000</v>
      </c>
      <c r="O42" s="99">
        <f t="shared" si="9"/>
        <v>1368000</v>
      </c>
      <c r="P42" s="117"/>
    </row>
    <row r="43" spans="1:16" ht="15.75" thickBot="1">
      <c r="A43" s="89"/>
      <c r="B43" s="109"/>
      <c r="C43" s="111"/>
      <c r="D43" s="110"/>
      <c r="E43" s="111"/>
      <c r="F43" s="109"/>
      <c r="G43" s="109"/>
      <c r="H43" s="133"/>
      <c r="I43" s="112"/>
      <c r="J43" s="112"/>
      <c r="K43" s="112"/>
      <c r="L43" s="112"/>
      <c r="M43" s="112"/>
      <c r="N43" s="112"/>
      <c r="O43" s="170">
        <f>SUM(O37:O42)</f>
        <v>10322000</v>
      </c>
      <c r="P43" s="135"/>
    </row>
    <row r="44" spans="1:16" ht="15">
      <c r="A44" s="89">
        <v>1</v>
      </c>
      <c r="B44" s="209" t="s">
        <v>57</v>
      </c>
      <c r="C44" s="120" t="s">
        <v>29</v>
      </c>
      <c r="D44" s="121" t="s">
        <v>58</v>
      </c>
      <c r="E44" s="96" t="s">
        <v>3</v>
      </c>
      <c r="F44" s="101">
        <v>1</v>
      </c>
      <c r="G44" s="101">
        <v>1</v>
      </c>
      <c r="H44" s="91">
        <f>2500/250*F44*G44</f>
        <v>10</v>
      </c>
      <c r="I44" s="104">
        <v>3</v>
      </c>
      <c r="J44" s="104">
        <v>2</v>
      </c>
      <c r="K44" s="104">
        <v>3</v>
      </c>
      <c r="L44" s="104">
        <v>2</v>
      </c>
      <c r="M44" s="107">
        <f aca="true" t="shared" si="10" ref="M44:M49">G44*F44</f>
        <v>1</v>
      </c>
      <c r="N44" s="118">
        <v>180000</v>
      </c>
      <c r="O44" s="99">
        <f aca="true" t="shared" si="11" ref="O44:O49">+N44*H44</f>
        <v>1800000</v>
      </c>
      <c r="P44" s="100"/>
    </row>
    <row r="45" spans="1:16" ht="15">
      <c r="A45" s="89">
        <v>2</v>
      </c>
      <c r="B45" s="210"/>
      <c r="C45" s="120" t="s">
        <v>30</v>
      </c>
      <c r="D45" s="121">
        <v>19732</v>
      </c>
      <c r="E45" s="96" t="s">
        <v>3</v>
      </c>
      <c r="F45" s="101">
        <v>1</v>
      </c>
      <c r="G45" s="101">
        <v>1</v>
      </c>
      <c r="H45" s="91">
        <f>2500/250*F45*G45</f>
        <v>10</v>
      </c>
      <c r="I45" s="104">
        <v>3</v>
      </c>
      <c r="J45" s="104">
        <v>2</v>
      </c>
      <c r="K45" s="104">
        <v>3</v>
      </c>
      <c r="L45" s="104">
        <v>2</v>
      </c>
      <c r="M45" s="107">
        <f t="shared" si="10"/>
        <v>1</v>
      </c>
      <c r="N45" s="118">
        <v>161500</v>
      </c>
      <c r="O45" s="99">
        <f t="shared" si="11"/>
        <v>1615000</v>
      </c>
      <c r="P45" s="100"/>
    </row>
    <row r="46" spans="1:16" ht="15">
      <c r="A46" s="89">
        <v>3</v>
      </c>
      <c r="B46" s="210"/>
      <c r="C46" s="95" t="s">
        <v>66</v>
      </c>
      <c r="D46" s="95">
        <v>250200144</v>
      </c>
      <c r="E46" s="96" t="s">
        <v>3</v>
      </c>
      <c r="F46" s="101">
        <v>1</v>
      </c>
      <c r="G46" s="101">
        <v>1</v>
      </c>
      <c r="H46" s="91">
        <f>2500/250*F46*G46</f>
        <v>10</v>
      </c>
      <c r="I46" s="104">
        <v>3</v>
      </c>
      <c r="J46" s="104">
        <v>2</v>
      </c>
      <c r="K46" s="104">
        <v>3</v>
      </c>
      <c r="L46" s="104">
        <v>2</v>
      </c>
      <c r="M46" s="107">
        <f t="shared" si="10"/>
        <v>1</v>
      </c>
      <c r="N46" s="118">
        <v>238000</v>
      </c>
      <c r="O46" s="99">
        <f t="shared" si="11"/>
        <v>2380000</v>
      </c>
      <c r="P46" s="100"/>
    </row>
    <row r="47" spans="1:16" ht="15">
      <c r="A47" s="89">
        <v>4</v>
      </c>
      <c r="B47" s="210"/>
      <c r="C47" s="122" t="s">
        <v>59</v>
      </c>
      <c r="D47" s="121">
        <v>300187</v>
      </c>
      <c r="E47" s="96" t="s">
        <v>3</v>
      </c>
      <c r="F47" s="101">
        <v>1</v>
      </c>
      <c r="G47" s="101">
        <v>1</v>
      </c>
      <c r="H47" s="91">
        <v>3</v>
      </c>
      <c r="I47" s="104">
        <v>1</v>
      </c>
      <c r="J47" s="104">
        <v>1</v>
      </c>
      <c r="K47" s="104"/>
      <c r="L47" s="104">
        <v>1</v>
      </c>
      <c r="M47" s="107">
        <f t="shared" si="10"/>
        <v>1</v>
      </c>
      <c r="N47" s="97">
        <v>210000</v>
      </c>
      <c r="O47" s="99">
        <f t="shared" si="11"/>
        <v>630000</v>
      </c>
      <c r="P47" s="100"/>
    </row>
    <row r="48" spans="1:16" ht="15">
      <c r="A48" s="89">
        <v>5</v>
      </c>
      <c r="B48" s="210"/>
      <c r="C48" s="122" t="s">
        <v>2</v>
      </c>
      <c r="D48" s="121" t="s">
        <v>60</v>
      </c>
      <c r="E48" s="96" t="s">
        <v>3</v>
      </c>
      <c r="F48" s="101">
        <v>1</v>
      </c>
      <c r="G48" s="101">
        <v>1</v>
      </c>
      <c r="H48" s="91">
        <f>2500/500*F48*G48</f>
        <v>5</v>
      </c>
      <c r="I48" s="104">
        <v>2</v>
      </c>
      <c r="J48" s="104">
        <v>1</v>
      </c>
      <c r="K48" s="104">
        <v>1</v>
      </c>
      <c r="L48" s="104">
        <v>1</v>
      </c>
      <c r="M48" s="107">
        <f t="shared" si="10"/>
        <v>1</v>
      </c>
      <c r="N48" s="97">
        <v>180000</v>
      </c>
      <c r="O48" s="99">
        <f t="shared" si="11"/>
        <v>900000</v>
      </c>
      <c r="P48" s="100"/>
    </row>
    <row r="49" spans="1:16" ht="15.75" thickBot="1">
      <c r="A49" s="89">
        <v>6</v>
      </c>
      <c r="B49" s="210"/>
      <c r="C49" s="123" t="s">
        <v>28</v>
      </c>
      <c r="D49" s="124" t="s">
        <v>61</v>
      </c>
      <c r="E49" s="96" t="s">
        <v>3</v>
      </c>
      <c r="F49" s="101">
        <v>1</v>
      </c>
      <c r="G49" s="101">
        <v>1</v>
      </c>
      <c r="H49" s="91">
        <v>3</v>
      </c>
      <c r="I49" s="104">
        <v>1</v>
      </c>
      <c r="J49" s="104">
        <v>1</v>
      </c>
      <c r="K49" s="104"/>
      <c r="L49" s="104">
        <v>1</v>
      </c>
      <c r="M49" s="107">
        <f t="shared" si="10"/>
        <v>1</v>
      </c>
      <c r="N49" s="116">
        <v>280000</v>
      </c>
      <c r="O49" s="99">
        <f t="shared" si="11"/>
        <v>840000</v>
      </c>
      <c r="P49" s="117"/>
    </row>
    <row r="50" spans="1:16" ht="15.75" thickBot="1">
      <c r="A50" s="108"/>
      <c r="B50" s="109"/>
      <c r="C50" s="111"/>
      <c r="D50" s="110"/>
      <c r="E50" s="111"/>
      <c r="F50" s="109"/>
      <c r="G50" s="109"/>
      <c r="H50" s="133"/>
      <c r="I50" s="112"/>
      <c r="J50" s="112"/>
      <c r="K50" s="112"/>
      <c r="L50" s="112"/>
      <c r="M50" s="112"/>
      <c r="N50" s="112"/>
      <c r="O50" s="170">
        <f>SUM(O44:O49)</f>
        <v>8165000</v>
      </c>
      <c r="P50" s="135"/>
    </row>
    <row r="51" spans="1:16" ht="15">
      <c r="A51" s="89">
        <v>1</v>
      </c>
      <c r="B51" s="209" t="s">
        <v>62</v>
      </c>
      <c r="C51" s="95" t="s">
        <v>40</v>
      </c>
      <c r="D51" s="95" t="s">
        <v>46</v>
      </c>
      <c r="E51" s="96" t="s">
        <v>3</v>
      </c>
      <c r="F51" s="101">
        <v>1</v>
      </c>
      <c r="G51" s="101">
        <v>1</v>
      </c>
      <c r="H51" s="91">
        <f>4500/250*F51*G51</f>
        <v>18</v>
      </c>
      <c r="I51" s="155">
        <f>+H51/4</f>
        <v>4.5</v>
      </c>
      <c r="J51" s="155">
        <v>4</v>
      </c>
      <c r="K51" s="104">
        <v>5</v>
      </c>
      <c r="L51" s="104">
        <v>4</v>
      </c>
      <c r="M51" s="107">
        <f>G51*F51</f>
        <v>1</v>
      </c>
      <c r="N51" s="118">
        <v>39000</v>
      </c>
      <c r="O51" s="99">
        <f>+N51*H51</f>
        <v>702000</v>
      </c>
      <c r="P51" s="100"/>
    </row>
    <row r="52" spans="1:16" ht="15">
      <c r="A52" s="89">
        <v>2</v>
      </c>
      <c r="B52" s="210"/>
      <c r="C52" s="92" t="s">
        <v>41</v>
      </c>
      <c r="D52" s="95" t="s">
        <v>39</v>
      </c>
      <c r="E52" s="96" t="s">
        <v>3</v>
      </c>
      <c r="F52" s="101">
        <v>1</v>
      </c>
      <c r="G52" s="101">
        <v>1</v>
      </c>
      <c r="H52" s="91">
        <f>4500/250*F52*G52</f>
        <v>18</v>
      </c>
      <c r="I52" s="155">
        <f>+H52/4</f>
        <v>4.5</v>
      </c>
      <c r="J52" s="155">
        <v>4</v>
      </c>
      <c r="K52" s="104">
        <v>5</v>
      </c>
      <c r="L52" s="104">
        <v>4</v>
      </c>
      <c r="M52" s="107">
        <f>G52*F52</f>
        <v>1</v>
      </c>
      <c r="N52" s="97">
        <v>83000</v>
      </c>
      <c r="O52" s="99">
        <f>+N52*H52</f>
        <v>1494000</v>
      </c>
      <c r="P52" s="100"/>
    </row>
    <row r="53" spans="1:16" ht="15">
      <c r="A53" s="89">
        <v>3</v>
      </c>
      <c r="B53" s="210"/>
      <c r="C53" s="95" t="s">
        <v>23</v>
      </c>
      <c r="D53" s="95" t="s">
        <v>63</v>
      </c>
      <c r="E53" s="96" t="s">
        <v>3</v>
      </c>
      <c r="F53" s="101">
        <v>1</v>
      </c>
      <c r="G53" s="101">
        <v>1</v>
      </c>
      <c r="H53" s="91">
        <f>4500/250*F53*G53</f>
        <v>18</v>
      </c>
      <c r="I53" s="155">
        <f>+H53/4</f>
        <v>4.5</v>
      </c>
      <c r="J53" s="155">
        <v>4</v>
      </c>
      <c r="K53" s="104">
        <v>5</v>
      </c>
      <c r="L53" s="104">
        <v>4</v>
      </c>
      <c r="M53" s="107">
        <f>G53*F53</f>
        <v>1</v>
      </c>
      <c r="N53" s="118">
        <v>27400</v>
      </c>
      <c r="O53" s="99">
        <f>+N53*H53</f>
        <v>493200</v>
      </c>
      <c r="P53" s="100"/>
    </row>
    <row r="54" spans="1:16" ht="15">
      <c r="A54" s="89">
        <v>4</v>
      </c>
      <c r="B54" s="210"/>
      <c r="C54" s="95" t="s">
        <v>26</v>
      </c>
      <c r="D54" s="95" t="s">
        <v>64</v>
      </c>
      <c r="E54" s="96" t="s">
        <v>3</v>
      </c>
      <c r="F54" s="101">
        <v>1</v>
      </c>
      <c r="G54" s="101">
        <v>1</v>
      </c>
      <c r="H54" s="91">
        <f>4500/500*F54*G54</f>
        <v>9</v>
      </c>
      <c r="I54" s="155">
        <f>+H54/4</f>
        <v>2.25</v>
      </c>
      <c r="J54" s="155">
        <v>2</v>
      </c>
      <c r="K54" s="104">
        <v>3</v>
      </c>
      <c r="L54" s="104">
        <v>2</v>
      </c>
      <c r="M54" s="107">
        <f>G54*F54</f>
        <v>1</v>
      </c>
      <c r="N54" s="118">
        <v>259058</v>
      </c>
      <c r="O54" s="99">
        <f>+N54*H54</f>
        <v>2331522</v>
      </c>
      <c r="P54" s="100"/>
    </row>
    <row r="55" spans="1:16" ht="15.75" thickBot="1">
      <c r="A55" s="89">
        <v>5</v>
      </c>
      <c r="B55" s="211"/>
      <c r="C55" s="92" t="s">
        <v>28</v>
      </c>
      <c r="D55" s="92" t="s">
        <v>65</v>
      </c>
      <c r="E55" s="96" t="s">
        <v>3</v>
      </c>
      <c r="F55" s="101">
        <v>1</v>
      </c>
      <c r="G55" s="101">
        <v>1</v>
      </c>
      <c r="H55" s="125">
        <v>5</v>
      </c>
      <c r="I55" s="155">
        <v>1</v>
      </c>
      <c r="J55" s="104">
        <v>1</v>
      </c>
      <c r="K55" s="104">
        <v>1</v>
      </c>
      <c r="L55" s="104">
        <v>1</v>
      </c>
      <c r="M55" s="107">
        <f>G55*F55</f>
        <v>1</v>
      </c>
      <c r="N55" s="116">
        <v>120000</v>
      </c>
      <c r="O55" s="99">
        <f>+N55*H55</f>
        <v>600000</v>
      </c>
      <c r="P55" s="117"/>
    </row>
    <row r="56" spans="1:16" ht="15.75" thickBot="1">
      <c r="A56" s="89"/>
      <c r="B56" s="147"/>
      <c r="C56" s="111"/>
      <c r="D56" s="110"/>
      <c r="E56" s="111"/>
      <c r="F56" s="109"/>
      <c r="G56" s="109"/>
      <c r="H56" s="133"/>
      <c r="I56" s="112"/>
      <c r="J56" s="112"/>
      <c r="K56" s="112"/>
      <c r="L56" s="112"/>
      <c r="M56" s="112"/>
      <c r="N56" s="112"/>
      <c r="O56" s="167">
        <f>SUM(O51:O55)</f>
        <v>5620722</v>
      </c>
      <c r="P56" s="135"/>
    </row>
    <row r="57" spans="1:16" ht="15">
      <c r="A57" s="89">
        <v>1</v>
      </c>
      <c r="B57" s="212" t="s">
        <v>99</v>
      </c>
      <c r="C57" s="95" t="s">
        <v>40</v>
      </c>
      <c r="D57" s="121" t="s">
        <v>58</v>
      </c>
      <c r="E57" s="96" t="s">
        <v>3</v>
      </c>
      <c r="F57" s="143">
        <v>1</v>
      </c>
      <c r="G57" s="143">
        <v>1</v>
      </c>
      <c r="H57" s="144">
        <f>4500/250*F57*G57</f>
        <v>18</v>
      </c>
      <c r="I57" s="155">
        <f>+H57/4</f>
        <v>4.5</v>
      </c>
      <c r="J57" s="155">
        <v>4</v>
      </c>
      <c r="K57" s="104">
        <v>5</v>
      </c>
      <c r="L57" s="104">
        <v>4</v>
      </c>
      <c r="M57" s="107">
        <f>G57*F57</f>
        <v>1</v>
      </c>
      <c r="N57" s="118">
        <v>39000</v>
      </c>
      <c r="O57" s="99">
        <f>+N57*H57</f>
        <v>702000</v>
      </c>
      <c r="P57" s="100"/>
    </row>
    <row r="58" spans="1:16" ht="15">
      <c r="A58" s="89">
        <v>2</v>
      </c>
      <c r="B58" s="212"/>
      <c r="C58" s="92" t="s">
        <v>41</v>
      </c>
      <c r="D58" s="121">
        <v>19732</v>
      </c>
      <c r="E58" s="96" t="s">
        <v>3</v>
      </c>
      <c r="F58" s="143">
        <v>1</v>
      </c>
      <c r="G58" s="143">
        <v>1</v>
      </c>
      <c r="H58" s="144">
        <f>4500/250*F58*G58</f>
        <v>18</v>
      </c>
      <c r="I58" s="155">
        <f>+H58/4</f>
        <v>4.5</v>
      </c>
      <c r="J58" s="155">
        <v>4</v>
      </c>
      <c r="K58" s="104">
        <v>5</v>
      </c>
      <c r="L58" s="104">
        <v>4</v>
      </c>
      <c r="M58" s="107">
        <f>G58*F58</f>
        <v>1</v>
      </c>
      <c r="N58" s="97">
        <v>83000</v>
      </c>
      <c r="O58" s="99">
        <f>+N58*H58</f>
        <v>1494000</v>
      </c>
      <c r="P58" s="100"/>
    </row>
    <row r="59" spans="1:16" ht="15">
      <c r="A59" s="89">
        <v>3</v>
      </c>
      <c r="B59" s="212"/>
      <c r="C59" s="95" t="s">
        <v>23</v>
      </c>
      <c r="D59" s="95">
        <v>250200144</v>
      </c>
      <c r="E59" s="96" t="s">
        <v>3</v>
      </c>
      <c r="F59" s="143">
        <v>1</v>
      </c>
      <c r="G59" s="143">
        <v>1</v>
      </c>
      <c r="H59" s="144">
        <f>4500/250*F59*G59</f>
        <v>18</v>
      </c>
      <c r="I59" s="155">
        <f>+H59/4</f>
        <v>4.5</v>
      </c>
      <c r="J59" s="155">
        <v>4</v>
      </c>
      <c r="K59" s="104">
        <v>5</v>
      </c>
      <c r="L59" s="104">
        <v>4</v>
      </c>
      <c r="M59" s="107">
        <f>G59*F59</f>
        <v>1</v>
      </c>
      <c r="N59" s="118">
        <v>27400</v>
      </c>
      <c r="O59" s="99">
        <f>+N59*H59</f>
        <v>493200</v>
      </c>
      <c r="P59" s="100"/>
    </row>
    <row r="60" spans="1:16" ht="15">
      <c r="A60" s="89">
        <v>4</v>
      </c>
      <c r="B60" s="212"/>
      <c r="C60" s="95" t="s">
        <v>26</v>
      </c>
      <c r="D60" s="121">
        <v>300187</v>
      </c>
      <c r="E60" s="96" t="s">
        <v>3</v>
      </c>
      <c r="F60" s="143">
        <v>1</v>
      </c>
      <c r="G60" s="143">
        <v>1</v>
      </c>
      <c r="H60" s="144">
        <f>4500/500*F60*G60</f>
        <v>9</v>
      </c>
      <c r="I60" s="155">
        <f>+H60/4</f>
        <v>2.25</v>
      </c>
      <c r="J60" s="155">
        <v>2</v>
      </c>
      <c r="K60" s="104">
        <v>3</v>
      </c>
      <c r="L60" s="104">
        <v>2</v>
      </c>
      <c r="M60" s="107">
        <f>G60*F60</f>
        <v>1</v>
      </c>
      <c r="N60" s="118">
        <v>259058</v>
      </c>
      <c r="O60" s="99">
        <f>+N60*H60</f>
        <v>2331522</v>
      </c>
      <c r="P60" s="100"/>
    </row>
    <row r="61" spans="1:16" ht="15">
      <c r="A61" s="89">
        <v>5</v>
      </c>
      <c r="B61" s="212"/>
      <c r="C61" s="92" t="s">
        <v>28</v>
      </c>
      <c r="D61" s="121" t="s">
        <v>60</v>
      </c>
      <c r="E61" s="96" t="s">
        <v>3</v>
      </c>
      <c r="F61" s="143">
        <v>1</v>
      </c>
      <c r="G61" s="143">
        <v>1</v>
      </c>
      <c r="H61" s="125">
        <f>4500/1000*F61*G61</f>
        <v>4.5</v>
      </c>
      <c r="I61" s="155">
        <v>1</v>
      </c>
      <c r="J61" s="104">
        <v>1</v>
      </c>
      <c r="K61" s="104">
        <v>1</v>
      </c>
      <c r="L61" s="104">
        <v>1</v>
      </c>
      <c r="M61" s="107">
        <f>G61*F61</f>
        <v>1</v>
      </c>
      <c r="N61" s="116">
        <v>120000</v>
      </c>
      <c r="O61" s="99">
        <f>+N61*H61</f>
        <v>540000</v>
      </c>
      <c r="P61" s="117"/>
    </row>
    <row r="62" spans="1:16" ht="15">
      <c r="A62" s="126"/>
      <c r="B62" s="101" t="s">
        <v>5</v>
      </c>
      <c r="C62" s="172"/>
      <c r="D62" s="127"/>
      <c r="E62" s="166"/>
      <c r="F62" s="128"/>
      <c r="G62" s="128"/>
      <c r="H62" s="173"/>
      <c r="I62" s="136"/>
      <c r="J62" s="136"/>
      <c r="K62" s="136"/>
      <c r="L62" s="136"/>
      <c r="M62" s="136"/>
      <c r="N62" s="168"/>
      <c r="O62" s="169">
        <f>SUM(O57:O61)</f>
        <v>5560722</v>
      </c>
      <c r="P62" s="129"/>
    </row>
    <row r="63" ht="15">
      <c r="O63" s="130">
        <f>O62+O56+O50+O43+O35+O26+O17</f>
        <v>130972492</v>
      </c>
    </row>
    <row r="65" spans="4:12" ht="15">
      <c r="D65" s="195" t="s">
        <v>80</v>
      </c>
      <c r="E65" s="196"/>
      <c r="K65" s="195" t="s">
        <v>81</v>
      </c>
      <c r="L65" s="195"/>
    </row>
    <row r="66" spans="4:12" ht="15">
      <c r="D66" s="40"/>
      <c r="E66" s="40"/>
      <c r="F66" s="40"/>
      <c r="G66" s="140"/>
      <c r="I66" s="130"/>
      <c r="K66" s="40"/>
      <c r="L66" s="45"/>
    </row>
    <row r="67" spans="4:12" ht="15">
      <c r="D67" s="195" t="s">
        <v>82</v>
      </c>
      <c r="E67" s="196"/>
      <c r="K67" s="195" t="s">
        <v>83</v>
      </c>
      <c r="L67" s="195"/>
    </row>
    <row r="68" spans="4:12" ht="15">
      <c r="D68" s="40"/>
      <c r="E68" s="40"/>
      <c r="F68" s="40"/>
      <c r="K68" s="40"/>
      <c r="L68" s="40"/>
    </row>
    <row r="69" spans="4:12" ht="15">
      <c r="D69" s="195"/>
      <c r="E69" s="196"/>
      <c r="F69" s="40"/>
      <c r="K69" s="195"/>
      <c r="L69" s="195"/>
    </row>
    <row r="70" spans="11:12" ht="15">
      <c r="K70" s="85"/>
      <c r="L70" s="85"/>
    </row>
  </sheetData>
  <sheetProtection/>
  <mergeCells count="35">
    <mergeCell ref="D69:E69"/>
    <mergeCell ref="K69:L69"/>
    <mergeCell ref="K65:L65"/>
    <mergeCell ref="K67:L67"/>
    <mergeCell ref="A1:B1"/>
    <mergeCell ref="A2:C2"/>
    <mergeCell ref="A3:C3"/>
    <mergeCell ref="A4:C4"/>
    <mergeCell ref="D65:E65"/>
    <mergeCell ref="D67:E67"/>
    <mergeCell ref="H7:H8"/>
    <mergeCell ref="I7:L7"/>
    <mergeCell ref="M7:M8"/>
    <mergeCell ref="N7:O7"/>
    <mergeCell ref="A5:P5"/>
    <mergeCell ref="A6:P6"/>
    <mergeCell ref="O1:P1"/>
    <mergeCell ref="O2:P2"/>
    <mergeCell ref="O3:P3"/>
    <mergeCell ref="O4:P4"/>
    <mergeCell ref="P7:P8"/>
    <mergeCell ref="A7:A8"/>
    <mergeCell ref="B7:B8"/>
    <mergeCell ref="C7:C8"/>
    <mergeCell ref="D7:D8"/>
    <mergeCell ref="E7:E8"/>
    <mergeCell ref="B37:B42"/>
    <mergeCell ref="B44:B49"/>
    <mergeCell ref="B51:B55"/>
    <mergeCell ref="B57:B61"/>
    <mergeCell ref="B18:B24"/>
    <mergeCell ref="G7:G8"/>
    <mergeCell ref="F7:F8"/>
    <mergeCell ref="B10:B16"/>
    <mergeCell ref="B27:B33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2021-12-07T11:12:58Z</cp:lastPrinted>
  <dcterms:created xsi:type="dcterms:W3CDTF">1996-10-08T23:32:33Z</dcterms:created>
  <dcterms:modified xsi:type="dcterms:W3CDTF">2021-12-27T13:29:10Z</dcterms:modified>
  <cp:category/>
  <cp:version/>
  <cp:contentType/>
  <cp:contentStatus/>
</cp:coreProperties>
</file>