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1\"/>
    </mc:Choice>
  </mc:AlternateContent>
  <bookViews>
    <workbookView xWindow="120" yWindow="120" windowWidth="9720" windowHeight="7320" firstSheet="1" activeTab="1"/>
  </bookViews>
  <sheets>
    <sheet name="заявка" sheetId="1" state="hidden" r:id="rId1"/>
    <sheet name=" Зап.части РГТО 2022" sheetId="7" r:id="rId2"/>
    <sheet name="Зап.части на 2022" sheetId="6" r:id="rId3"/>
    <sheet name="заявка СИЗ 2022" sheetId="5" r:id="rId4"/>
    <sheet name="Материалы 2022" sheetId="8" r:id="rId5"/>
    <sheet name="Оборудование 2022" sheetId="9" r:id="rId6"/>
    <sheet name="линия связи" sheetId="15" r:id="rId7"/>
  </sheets>
  <calcPr calcId="162913"/>
</workbook>
</file>

<file path=xl/calcChain.xml><?xml version="1.0" encoding="utf-8"?>
<calcChain xmlns="http://schemas.openxmlformats.org/spreadsheetml/2006/main">
  <c r="M101" i="6" l="1"/>
  <c r="M100" i="6"/>
  <c r="M99" i="6"/>
  <c r="M98" i="6"/>
  <c r="M97" i="6"/>
  <c r="M96" i="6"/>
  <c r="M95" i="6"/>
  <c r="M94" i="6"/>
  <c r="M93" i="6"/>
  <c r="M92" i="6"/>
  <c r="M91" i="6"/>
  <c r="M90" i="6"/>
  <c r="M89" i="6"/>
  <c r="M88" i="6"/>
  <c r="M87" i="6"/>
  <c r="M86" i="6"/>
  <c r="M85" i="6"/>
  <c r="M84" i="6"/>
  <c r="M83" i="6"/>
  <c r="M82" i="6"/>
  <c r="M81" i="6"/>
  <c r="M80" i="6"/>
  <c r="M79" i="6"/>
  <c r="M169" i="8"/>
  <c r="M170" i="8"/>
  <c r="M171" i="8"/>
  <c r="M172" i="8"/>
  <c r="M173" i="8"/>
  <c r="M174" i="8"/>
  <c r="M175" i="8"/>
  <c r="M176" i="8"/>
  <c r="M177" i="8"/>
  <c r="M168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33" i="8"/>
  <c r="Q133" i="8" s="1"/>
  <c r="M134" i="8"/>
  <c r="M135" i="8"/>
  <c r="M136" i="8"/>
  <c r="M137" i="8"/>
  <c r="M138" i="8"/>
  <c r="Q138" i="8" s="1"/>
  <c r="M139" i="8"/>
  <c r="M140" i="8"/>
  <c r="M141" i="8"/>
  <c r="M142" i="8"/>
  <c r="P142" i="8" s="1"/>
  <c r="M143" i="8"/>
  <c r="M144" i="8"/>
  <c r="M145" i="8"/>
  <c r="M146" i="8"/>
  <c r="M147" i="8"/>
  <c r="M148" i="8"/>
  <c r="M149" i="8"/>
  <c r="M116" i="8"/>
  <c r="Q116" i="8" s="1"/>
  <c r="M117" i="8"/>
  <c r="M118" i="8"/>
  <c r="M119" i="8"/>
  <c r="M120" i="8"/>
  <c r="M121" i="8"/>
  <c r="M122" i="8"/>
  <c r="M123" i="8"/>
  <c r="M124" i="8"/>
  <c r="Q124" i="8" s="1"/>
  <c r="M125" i="8"/>
  <c r="Q125" i="8" s="1"/>
  <c r="M126" i="8"/>
  <c r="M127" i="8"/>
  <c r="M128" i="8"/>
  <c r="P128" i="8" s="1"/>
  <c r="M129" i="8"/>
  <c r="M130" i="8"/>
  <c r="Q130" i="8" s="1"/>
  <c r="M131" i="8"/>
  <c r="M132" i="8"/>
  <c r="M96" i="8"/>
  <c r="M97" i="8"/>
  <c r="M98" i="8"/>
  <c r="M99" i="8"/>
  <c r="M100" i="8"/>
  <c r="M101" i="8"/>
  <c r="M102" i="8"/>
  <c r="M103" i="8"/>
  <c r="M104" i="8"/>
  <c r="M105" i="8"/>
  <c r="M106" i="8"/>
  <c r="Q106" i="8" s="1"/>
  <c r="M107" i="8"/>
  <c r="M108" i="8"/>
  <c r="M109" i="8"/>
  <c r="M110" i="8"/>
  <c r="M111" i="8"/>
  <c r="Q111" i="8" s="1"/>
  <c r="M112" i="8"/>
  <c r="M113" i="8"/>
  <c r="M114" i="8"/>
  <c r="M115" i="8"/>
  <c r="M77" i="8"/>
  <c r="M78" i="8"/>
  <c r="M79" i="8"/>
  <c r="M80" i="8"/>
  <c r="M81" i="8"/>
  <c r="Q81" i="8" s="1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59" i="8"/>
  <c r="M60" i="8"/>
  <c r="M61" i="8"/>
  <c r="M62" i="8"/>
  <c r="M63" i="8"/>
  <c r="P63" i="8" s="1"/>
  <c r="M64" i="8"/>
  <c r="P64" i="8" s="1"/>
  <c r="M65" i="8"/>
  <c r="M66" i="8"/>
  <c r="M67" i="8"/>
  <c r="M68" i="8"/>
  <c r="M69" i="8"/>
  <c r="M70" i="8"/>
  <c r="M71" i="8"/>
  <c r="M72" i="8"/>
  <c r="M73" i="8"/>
  <c r="M74" i="8"/>
  <c r="M75" i="8"/>
  <c r="P75" i="8" s="1"/>
  <c r="M76" i="8"/>
  <c r="M43" i="8"/>
  <c r="M44" i="8"/>
  <c r="M45" i="8"/>
  <c r="M46" i="8"/>
  <c r="N46" i="8" s="1"/>
  <c r="M47" i="8"/>
  <c r="M48" i="8"/>
  <c r="M49" i="8"/>
  <c r="M50" i="8"/>
  <c r="M51" i="8"/>
  <c r="M52" i="8"/>
  <c r="M53" i="8"/>
  <c r="M54" i="8"/>
  <c r="M55" i="8"/>
  <c r="M56" i="8"/>
  <c r="M57" i="8"/>
  <c r="M58" i="8"/>
  <c r="M36" i="8"/>
  <c r="M37" i="8"/>
  <c r="M38" i="8"/>
  <c r="M39" i="8"/>
  <c r="M40" i="8"/>
  <c r="M41" i="8"/>
  <c r="M42" i="8"/>
  <c r="M24" i="8"/>
  <c r="P24" i="8" s="1"/>
  <c r="M25" i="8"/>
  <c r="Q25" i="8" s="1"/>
  <c r="M26" i="8"/>
  <c r="Q26" i="8" s="1"/>
  <c r="M27" i="8"/>
  <c r="Q27" i="8" s="1"/>
  <c r="M28" i="8"/>
  <c r="P28" i="8" s="1"/>
  <c r="M29" i="8"/>
  <c r="Q29" i="8" s="1"/>
  <c r="M30" i="8"/>
  <c r="M31" i="8"/>
  <c r="M32" i="8"/>
  <c r="M33" i="8"/>
  <c r="O33" i="8" s="1"/>
  <c r="M34" i="8"/>
  <c r="O34" i="8" s="1"/>
  <c r="M35" i="8"/>
  <c r="M13" i="8"/>
  <c r="P13" i="8" s="1"/>
  <c r="M14" i="8"/>
  <c r="N14" i="8" s="1"/>
  <c r="M15" i="8"/>
  <c r="N15" i="8" s="1"/>
  <c r="M16" i="8"/>
  <c r="N16" i="8" s="1"/>
  <c r="M17" i="8"/>
  <c r="M18" i="8"/>
  <c r="M19" i="8"/>
  <c r="M20" i="8"/>
  <c r="M21" i="8"/>
  <c r="P21" i="8" s="1"/>
  <c r="M22" i="8"/>
  <c r="M23" i="8"/>
  <c r="M12" i="8"/>
  <c r="C30" i="9"/>
  <c r="C27" i="9"/>
  <c r="C26" i="9"/>
  <c r="C24" i="9"/>
  <c r="C23" i="9"/>
  <c r="C21" i="9"/>
  <c r="C19" i="9"/>
  <c r="C18" i="9"/>
  <c r="C17" i="9"/>
  <c r="C16" i="9"/>
  <c r="C15" i="9"/>
  <c r="J48" i="7"/>
  <c r="H48" i="7"/>
  <c r="J47" i="7"/>
  <c r="H47" i="7"/>
  <c r="J46" i="7"/>
  <c r="H46" i="7"/>
  <c r="J45" i="7"/>
  <c r="H45" i="7"/>
  <c r="J44" i="7"/>
  <c r="H44" i="7"/>
  <c r="J43" i="7"/>
  <c r="H43" i="7"/>
  <c r="J42" i="7"/>
  <c r="H42" i="7"/>
  <c r="J40" i="7"/>
  <c r="H38" i="7"/>
  <c r="J37" i="7"/>
  <c r="J36" i="7"/>
  <c r="Q35" i="7"/>
  <c r="P35" i="7"/>
  <c r="O35" i="7"/>
  <c r="N35" i="7"/>
  <c r="J35" i="7"/>
  <c r="Q34" i="7"/>
  <c r="P34" i="7"/>
  <c r="O34" i="7"/>
  <c r="N34" i="7"/>
  <c r="J34" i="7"/>
  <c r="Q33" i="7"/>
  <c r="P33" i="7"/>
  <c r="O33" i="7"/>
  <c r="N33" i="7"/>
  <c r="J33" i="7"/>
  <c r="Q32" i="7"/>
  <c r="P32" i="7"/>
  <c r="O32" i="7"/>
  <c r="N32" i="7"/>
  <c r="J32" i="7"/>
  <c r="Q31" i="7"/>
  <c r="P31" i="7"/>
  <c r="O31" i="7"/>
  <c r="N31" i="7"/>
  <c r="J31" i="7"/>
  <c r="J30" i="7"/>
  <c r="J29" i="7"/>
  <c r="H27" i="7"/>
  <c r="J26" i="7"/>
  <c r="J25" i="7"/>
  <c r="J24" i="7"/>
  <c r="J23" i="7"/>
  <c r="J22" i="7"/>
  <c r="J21" i="7"/>
  <c r="J20" i="7"/>
  <c r="J19" i="7"/>
  <c r="J18" i="7"/>
  <c r="J17" i="7"/>
  <c r="J16" i="7"/>
  <c r="J15" i="7"/>
  <c r="M78" i="6"/>
  <c r="M77" i="6"/>
  <c r="M76" i="6"/>
  <c r="M75" i="6"/>
  <c r="M72" i="6"/>
  <c r="M71" i="6"/>
  <c r="M70" i="6"/>
  <c r="M69" i="6"/>
  <c r="M67" i="6"/>
  <c r="M66" i="6"/>
  <c r="M65" i="6"/>
  <c r="M64" i="6"/>
  <c r="M63" i="6"/>
  <c r="M62" i="6"/>
  <c r="T61" i="6"/>
  <c r="M61" i="6"/>
  <c r="M60" i="6"/>
  <c r="T59" i="6"/>
  <c r="M59" i="6"/>
  <c r="T58" i="6"/>
  <c r="M58" i="6"/>
  <c r="T57" i="6"/>
  <c r="M57" i="6"/>
  <c r="T56" i="6"/>
  <c r="M56" i="6"/>
  <c r="M55" i="6"/>
  <c r="T54" i="6"/>
  <c r="M54" i="6"/>
  <c r="M53" i="6"/>
  <c r="M52" i="6"/>
  <c r="T51" i="6"/>
  <c r="M51" i="6"/>
  <c r="M50" i="6"/>
  <c r="M49" i="6"/>
  <c r="M48" i="6"/>
  <c r="T47" i="6"/>
  <c r="M47" i="6"/>
  <c r="M46" i="6"/>
  <c r="M45" i="6"/>
  <c r="M44" i="6"/>
  <c r="M43" i="6"/>
  <c r="T42" i="6"/>
  <c r="M42" i="6"/>
  <c r="M41" i="6"/>
  <c r="M40" i="6"/>
  <c r="M39" i="6"/>
  <c r="T38" i="6"/>
  <c r="M38" i="6"/>
  <c r="M37" i="6"/>
  <c r="M36" i="6"/>
  <c r="M35" i="6"/>
  <c r="M34" i="6"/>
  <c r="M33" i="6"/>
  <c r="M32" i="6"/>
  <c r="M31" i="6"/>
  <c r="M30" i="6"/>
  <c r="T29" i="6"/>
  <c r="M29" i="6"/>
  <c r="M28" i="6"/>
  <c r="T27" i="6"/>
  <c r="M27" i="6"/>
  <c r="M26" i="6"/>
  <c r="M25" i="6"/>
  <c r="T24" i="6"/>
  <c r="M24" i="6"/>
  <c r="T23" i="6"/>
  <c r="M23" i="6"/>
  <c r="T22" i="6"/>
  <c r="M22" i="6"/>
  <c r="M21" i="6"/>
  <c r="M20" i="6"/>
  <c r="T19" i="6"/>
  <c r="M19" i="6"/>
  <c r="M18" i="6"/>
  <c r="T17" i="6"/>
  <c r="M17" i="6"/>
  <c r="T16" i="6"/>
  <c r="M16" i="6"/>
  <c r="T15" i="6"/>
  <c r="M15" i="6"/>
  <c r="T14" i="6"/>
  <c r="M14" i="6"/>
  <c r="P18" i="8" l="1"/>
  <c r="N18" i="8"/>
  <c r="Q18" i="8"/>
  <c r="O18" i="8"/>
  <c r="N142" i="8"/>
  <c r="N27" i="8"/>
  <c r="N81" i="8"/>
  <c r="N130" i="8"/>
  <c r="N138" i="8"/>
  <c r="N26" i="8"/>
  <c r="N28" i="8"/>
  <c r="O111" i="8"/>
  <c r="N124" i="8"/>
  <c r="N133" i="8"/>
  <c r="Q13" i="8"/>
  <c r="P29" i="8"/>
  <c r="P125" i="8"/>
  <c r="O13" i="8"/>
  <c r="P26" i="8"/>
  <c r="P27" i="8"/>
  <c r="N29" i="8"/>
  <c r="P81" i="8"/>
  <c r="P106" i="8"/>
  <c r="O116" i="8"/>
  <c r="N125" i="8"/>
  <c r="N128" i="8"/>
  <c r="P133" i="8"/>
  <c r="P138" i="8"/>
  <c r="P14" i="8"/>
  <c r="P15" i="8"/>
  <c r="P16" i="8"/>
  <c r="O21" i="8"/>
  <c r="Q21" i="8"/>
  <c r="O24" i="8"/>
  <c r="Q24" i="8"/>
  <c r="P25" i="8"/>
  <c r="P46" i="8"/>
  <c r="O63" i="8"/>
  <c r="Q63" i="8"/>
  <c r="O64" i="8"/>
  <c r="O75" i="8"/>
  <c r="P124" i="8"/>
  <c r="N21" i="8"/>
  <c r="N24" i="8"/>
  <c r="O25" i="8"/>
  <c r="O26" i="8"/>
  <c r="O27" i="8"/>
  <c r="O29" i="8"/>
  <c r="N63" i="8"/>
  <c r="N64" i="8"/>
  <c r="N75" i="8"/>
  <c r="O81" i="8"/>
  <c r="O124" i="8"/>
  <c r="O125" i="8"/>
  <c r="O133" i="8"/>
  <c r="O138" i="8"/>
</calcChain>
</file>

<file path=xl/sharedStrings.xml><?xml version="1.0" encoding="utf-8"?>
<sst xmlns="http://schemas.openxmlformats.org/spreadsheetml/2006/main" count="2328" uniqueCount="943">
  <si>
    <t>№№ п/п</t>
  </si>
  <si>
    <t>Наименование СИЗ</t>
  </si>
  <si>
    <t>Ед.изм.</t>
  </si>
  <si>
    <t>I квартал</t>
  </si>
  <si>
    <t>II квартал</t>
  </si>
  <si>
    <t>III квартал</t>
  </si>
  <si>
    <t>"Шахтер"</t>
  </si>
  <si>
    <t>шт.</t>
  </si>
  <si>
    <t>Респираторы</t>
  </si>
  <si>
    <t>Виброзащитные перчатки</t>
  </si>
  <si>
    <t>"Лепесток"</t>
  </si>
  <si>
    <t>Коврики амартизирующие</t>
  </si>
  <si>
    <t>Аптечки дорожные (индивид.)</t>
  </si>
  <si>
    <t>Очки защитные для сварщиков</t>
  </si>
  <si>
    <t>Костюм брезентовый для сварщиков</t>
  </si>
  <si>
    <t>Рукавицы брезентовые или кожанные для сваршиков</t>
  </si>
  <si>
    <t>Веревки страховочные</t>
  </si>
  <si>
    <t>п.м.</t>
  </si>
  <si>
    <t>пар</t>
  </si>
  <si>
    <t>IV квартал</t>
  </si>
  <si>
    <t>Анемометр</t>
  </si>
  <si>
    <t>Люксометр</t>
  </si>
  <si>
    <t>Плакаты безопасности</t>
  </si>
  <si>
    <t>Диэлектрические перчатки 6 кВ</t>
  </si>
  <si>
    <t>Диэлектрические боты</t>
  </si>
  <si>
    <t>Диэлектрические ковры</t>
  </si>
  <si>
    <t>Изолирующие клещи 6 кВ</t>
  </si>
  <si>
    <t>Мегометры 1000 В - 2500 В</t>
  </si>
  <si>
    <t>Приборы для измерения электровеличин комбинированные</t>
  </si>
  <si>
    <t>Инструмент электрослесаря (с изолирующими ручками)</t>
  </si>
  <si>
    <t>I. Средства защиты</t>
  </si>
  <si>
    <t>ком-кт</t>
  </si>
  <si>
    <t>Огнетушители ОВП-10</t>
  </si>
  <si>
    <t>Огнетушители ОУ-10(8)</t>
  </si>
  <si>
    <t>Огнетушители ОП-5</t>
  </si>
  <si>
    <t>Лопаты</t>
  </si>
  <si>
    <t>Ломы</t>
  </si>
  <si>
    <t>Ведра</t>
  </si>
  <si>
    <t>Багры</t>
  </si>
  <si>
    <t>Трубы Ø100 мм</t>
  </si>
  <si>
    <t>III. Техническая документация</t>
  </si>
  <si>
    <t>Книги нарядов разреза</t>
  </si>
  <si>
    <t>Книга нарядов для участка, цеха</t>
  </si>
  <si>
    <t>Кника инструктажа рабочих</t>
  </si>
  <si>
    <t>Книга учета работы по ТБ</t>
  </si>
  <si>
    <t>Журнал 3-х ступенчатого контроля</t>
  </si>
  <si>
    <t>Журнал приема-сдачи смен машин</t>
  </si>
  <si>
    <t>Удостоверение-допуск к работе</t>
  </si>
  <si>
    <t>Эксплуатационный журнал экскаватора</t>
  </si>
  <si>
    <t>Книга распоряжений, указаний лиц надзора по ТБ</t>
  </si>
  <si>
    <t>Журнал измерения сопротивления заземляющих устройств</t>
  </si>
  <si>
    <t>Журнал учета и содержания средств индивидуальной защиты</t>
  </si>
  <si>
    <t>Акт формы Н-1</t>
  </si>
  <si>
    <t>Предписания службы ТБ</t>
  </si>
  <si>
    <t>Оперативный журнал для работ в электроустановках</t>
  </si>
  <si>
    <t>Тип, марка, ГОСТ, ТУ, форма</t>
  </si>
  <si>
    <t>Р-1</t>
  </si>
  <si>
    <t>Р-2</t>
  </si>
  <si>
    <t>Р-3</t>
  </si>
  <si>
    <t>Наряд-допуск для работ в электроустановках</t>
  </si>
  <si>
    <t>Наряд-допуск для работ кранов вблизи ЛЭП</t>
  </si>
  <si>
    <t>Правила безопасности при разработке МПИ открытым способом</t>
  </si>
  <si>
    <t>Единые правила безопасности</t>
  </si>
  <si>
    <t>Правила технической эксплуатации и правил техники безопасности при эксплуатации электроустановок потребителей</t>
  </si>
  <si>
    <t>Правила устройства и безопасной эксплуатации грузоподъемных кранов</t>
  </si>
  <si>
    <t>Инструкции по безопасной эксплуатации грузоподъемных кранов</t>
  </si>
  <si>
    <t>Правила устройства электроустановок</t>
  </si>
  <si>
    <t>Правила безопасности в газовом хозяйстве</t>
  </si>
  <si>
    <t>Инструкции по ТБ для рабочих филиала разрез "Ангренский"</t>
  </si>
  <si>
    <t>Канцелярские товары</t>
  </si>
  <si>
    <t>книги</t>
  </si>
  <si>
    <t>сум</t>
  </si>
  <si>
    <t>Книга нарядов участка для горных работ</t>
  </si>
  <si>
    <t>Утверждаю:</t>
  </si>
  <si>
    <t>ЗАЯВКА</t>
  </si>
  <si>
    <t>на средства защиты, пожаротушения и техническую документацию</t>
  </si>
  <si>
    <t>Зам. главного инженера по ОТ</t>
  </si>
  <si>
    <t>Начальник службы МТО</t>
  </si>
  <si>
    <t>Главный механик</t>
  </si>
  <si>
    <t>Главный энергетик</t>
  </si>
  <si>
    <t>Цена за  ед т сум</t>
  </si>
  <si>
    <t>Сумма т сум</t>
  </si>
  <si>
    <t>Годовая потребность</t>
  </si>
  <si>
    <t>Согласовано:</t>
  </si>
  <si>
    <t>Главный инженер филиала</t>
  </si>
  <si>
    <t>Э-1-4</t>
  </si>
  <si>
    <t>Рукавицы х\б</t>
  </si>
  <si>
    <t>Ц-43</t>
  </si>
  <si>
    <t>Монтерские когти с ремнями</t>
  </si>
  <si>
    <t>Монтерский пояс</t>
  </si>
  <si>
    <t>щт</t>
  </si>
  <si>
    <t>Переносные заземления</t>
  </si>
  <si>
    <t>к-т</t>
  </si>
  <si>
    <t>Изолирующие накладки</t>
  </si>
  <si>
    <t>Указатель напржения для фазировки в\в и н\в</t>
  </si>
  <si>
    <t>щт.</t>
  </si>
  <si>
    <t>12\12</t>
  </si>
  <si>
    <t>Костюм х\б</t>
  </si>
  <si>
    <t>Телогрейки</t>
  </si>
  <si>
    <t>Сапоги резиновые</t>
  </si>
  <si>
    <t>Сапоги кирзовые</t>
  </si>
  <si>
    <t>Сапоги болотные</t>
  </si>
  <si>
    <t>Подкасники х\б</t>
  </si>
  <si>
    <t>Водозащитные костюмы</t>
  </si>
  <si>
    <t>Фартук прорезиненый</t>
  </si>
  <si>
    <t>Сигнальный жилет</t>
  </si>
  <si>
    <t>2.Срдства пожаротушения</t>
  </si>
  <si>
    <t>Халат х\б</t>
  </si>
  <si>
    <t>Белье нательное</t>
  </si>
  <si>
    <t>Пожарные щиты</t>
  </si>
  <si>
    <t>Стволы</t>
  </si>
  <si>
    <t>Рукава всасывающие Ф125</t>
  </si>
  <si>
    <t>Рукава с гайками Ф51</t>
  </si>
  <si>
    <t>Рукава с гайками Ф77</t>
  </si>
  <si>
    <t>Рукава с гайками Ф66</t>
  </si>
  <si>
    <t>Лестницы- стремянки</t>
  </si>
  <si>
    <t>Противошумы-антифоны ГОСТ</t>
  </si>
  <si>
    <t>12.4.051-78</t>
  </si>
  <si>
    <t>Каски защитные ГОСТ12.4.091-80</t>
  </si>
  <si>
    <t>О2,ЗП2</t>
  </si>
  <si>
    <t>ЗП2-Г2</t>
  </si>
  <si>
    <t>Защитные щитки ННП ГОСТ</t>
  </si>
  <si>
    <t>12.4.023-76</t>
  </si>
  <si>
    <t>Светофильтры ГОСТ9497-60</t>
  </si>
  <si>
    <t>ГОСТ12.4.022-76</t>
  </si>
  <si>
    <t>ГОСТ12.4.010-75</t>
  </si>
  <si>
    <t>образец</t>
  </si>
  <si>
    <t>ГОСТ13385-78</t>
  </si>
  <si>
    <t>ГОСТ</t>
  </si>
  <si>
    <t>УВН Указатели напряжения</t>
  </si>
  <si>
    <t>Указатели напряжения до 1кв</t>
  </si>
  <si>
    <t>ГОСТ20493-75</t>
  </si>
  <si>
    <t>ГОСТ49-97-75</t>
  </si>
  <si>
    <t>ГОСТ9071-79</t>
  </si>
  <si>
    <t>ГОСТ14331-77</t>
  </si>
  <si>
    <t>ГОСТ11516-79</t>
  </si>
  <si>
    <t>ГОСТ14185-77</t>
  </si>
  <si>
    <t>ТУ</t>
  </si>
  <si>
    <t>ГОСТ12.4.015-76ССБТ</t>
  </si>
  <si>
    <t>Образец</t>
  </si>
  <si>
    <t xml:space="preserve"> по УП "Разрез Ангренский на 2010г</t>
  </si>
  <si>
    <t>2010 год</t>
  </si>
  <si>
    <t xml:space="preserve">                                             Утверждаю:</t>
  </si>
  <si>
    <t xml:space="preserve">Плакаты безопасности </t>
  </si>
  <si>
    <t>ГОСТ 13385-78</t>
  </si>
  <si>
    <t>ГОСТ 12.4.010-75</t>
  </si>
  <si>
    <t>Фартук прорезиненный</t>
  </si>
  <si>
    <t>Халат х/б</t>
  </si>
  <si>
    <t>Журнал учёта и содержания средств индивидуальной защиты</t>
  </si>
  <si>
    <t>Правила технической эксплуатации и правил техники безопасности при эксплуатации электроустановок потребите6лей</t>
  </si>
  <si>
    <t>Правила устройства и безопасной эксплуатации грузоподъёмных кранов</t>
  </si>
  <si>
    <t xml:space="preserve">                                           И.О.Директора</t>
  </si>
  <si>
    <t>Нач ЭО</t>
  </si>
  <si>
    <t>Начальник  филиала</t>
  </si>
  <si>
    <t>начальник отдела ОТТПБи Э</t>
  </si>
  <si>
    <t>Инженер по ОТ и ТБ</t>
  </si>
  <si>
    <t>ГОСТ 12.4.091-80</t>
  </si>
  <si>
    <t>Каски защитные белые</t>
  </si>
  <si>
    <t>ГОСТ12.4.051-78</t>
  </si>
  <si>
    <t>Противошумы-антифоны</t>
  </si>
  <si>
    <t>Очки защитные для станочников</t>
  </si>
  <si>
    <t>3НР3</t>
  </si>
  <si>
    <t>Костюм суконый</t>
  </si>
  <si>
    <t>ГОСТ12.4.131-83</t>
  </si>
  <si>
    <t>ГОСТ5375-79</t>
  </si>
  <si>
    <t>Перчатки резиновые</t>
  </si>
  <si>
    <t>ГОСТ20010-93</t>
  </si>
  <si>
    <t>ГОСТ12.4.026-2015</t>
  </si>
  <si>
    <t>Изолирующие подставки</t>
  </si>
  <si>
    <t>ГОСТ4997-75 ПИ700-520</t>
  </si>
  <si>
    <t>ГОСТ27643-88</t>
  </si>
  <si>
    <t>ГОСТ12.4.029-76</t>
  </si>
  <si>
    <t>ГОСТ22336-77</t>
  </si>
  <si>
    <t>Штанга рарядная</t>
  </si>
  <si>
    <t>ГОСТ20494-2001</t>
  </si>
  <si>
    <t>Аптечки</t>
  </si>
  <si>
    <t>ГОСТ ИСО10993-99</t>
  </si>
  <si>
    <t>Диэлектрические перчатки</t>
  </si>
  <si>
    <t>ГОСТ Р12.4.246-2008</t>
  </si>
  <si>
    <t>Мыло</t>
  </si>
  <si>
    <t>ГОСТ30266-95</t>
  </si>
  <si>
    <t>ГОСТ16714-71</t>
  </si>
  <si>
    <t>ГОСТ19596-87</t>
  </si>
  <si>
    <t>ГОСТ1395-47</t>
  </si>
  <si>
    <t>Топор</t>
  </si>
  <si>
    <t>Лестницы пожарные</t>
  </si>
  <si>
    <t>ГОСТ53254-2009</t>
  </si>
  <si>
    <t>на 2022 год</t>
  </si>
  <si>
    <t>2022 год</t>
  </si>
  <si>
    <t>20.</t>
  </si>
  <si>
    <t>I. Спецодежда, спецобувь и др.</t>
  </si>
  <si>
    <t>II. СИЗ</t>
  </si>
  <si>
    <t>III. Средства пожаротушения</t>
  </si>
  <si>
    <t>V. Техническая документация и др.</t>
  </si>
  <si>
    <t>IV. ЛПП и др.</t>
  </si>
  <si>
    <t>Костюм х/б</t>
  </si>
  <si>
    <t>ГОСТ12.4.045 -87</t>
  </si>
  <si>
    <t>Костюм зимний (телогрейка)</t>
  </si>
  <si>
    <t>Ботинки кирзовые</t>
  </si>
  <si>
    <t>Рукавицы комбинированные</t>
  </si>
  <si>
    <t>Диэлектрические коврики</t>
  </si>
  <si>
    <t>ГОСТ  4997-75</t>
  </si>
  <si>
    <t>Указатели напряжения до 10кв</t>
  </si>
  <si>
    <t>УВН-80-2М</t>
  </si>
  <si>
    <t>Указатели напряжения от 35кВ до 110кв</t>
  </si>
  <si>
    <t>УВН-90</t>
  </si>
  <si>
    <t>Токовые клещи выского напр. 10 кВ</t>
  </si>
  <si>
    <t>КЭИ-1</t>
  </si>
  <si>
    <t>Изолирующие штанги 10 кВ</t>
  </si>
  <si>
    <t>ГОСТ-20494-2001</t>
  </si>
  <si>
    <t>Переносное заземление линейное 35-110 кВ</t>
  </si>
  <si>
    <t>Р51853-2001</t>
  </si>
  <si>
    <t>Переносное заземление подстанционное</t>
  </si>
  <si>
    <t>Огнетушители ОП-10</t>
  </si>
  <si>
    <t>Огнетушители ОУ-5</t>
  </si>
  <si>
    <t>Молоко (кефир)</t>
  </si>
  <si>
    <t>литр</t>
  </si>
  <si>
    <t>Журнал регистрации период.инструктажа</t>
  </si>
  <si>
    <t>Правила устойства и безопасной эксплуатации сосудов работающих под давлением</t>
  </si>
  <si>
    <t>Положение по охране труда</t>
  </si>
  <si>
    <t>CELERON</t>
  </si>
  <si>
    <t>Офисный компьютер c VGA выходом</t>
  </si>
  <si>
    <t xml:space="preserve">Проектор </t>
  </si>
  <si>
    <t>Acer X117 VGA</t>
  </si>
  <si>
    <t>Веб-камера</t>
  </si>
  <si>
    <t>С-270</t>
  </si>
  <si>
    <t>ПОТРЕБНОСТЬ</t>
  </si>
  <si>
    <t>Ед.   изм.</t>
  </si>
  <si>
    <t>ГОСТ 11516-79</t>
  </si>
  <si>
    <t>Рукавицы брезентовые для сваршиков</t>
  </si>
  <si>
    <t>ГОСТ12.4.236-2011</t>
  </si>
  <si>
    <t>ГОСТ28507-99</t>
  </si>
  <si>
    <t>ГОСТ12807-2003</t>
  </si>
  <si>
    <t>Переносной фонарик LUXURY 2829</t>
  </si>
  <si>
    <t>5W+25LED</t>
  </si>
  <si>
    <t>ГОСТ Р51057-2001</t>
  </si>
  <si>
    <t>Лопаты штыковые</t>
  </si>
  <si>
    <t>Лопаты совковые</t>
  </si>
  <si>
    <t xml:space="preserve">Представитель доверительного управления </t>
  </si>
  <si>
    <t>АО "Узбекуголь"</t>
  </si>
  <si>
    <t>______________ Каюмов Х. Ж.</t>
  </si>
  <si>
    <t>______________ Байназов А.Р.</t>
  </si>
  <si>
    <t>_____________ Корчагин А.М.</t>
  </si>
  <si>
    <t>"____"____________ 20___г.</t>
  </si>
  <si>
    <t>на запасные части</t>
  </si>
  <si>
    <t>Наименование материала</t>
  </si>
  <si>
    <t>Ед-ца</t>
  </si>
  <si>
    <t>I гр.п/ст</t>
  </si>
  <si>
    <t>II гр.п/ст</t>
  </si>
  <si>
    <t>III гр.п/ст</t>
  </si>
  <si>
    <t>ЦСП</t>
  </si>
  <si>
    <t>ЭТЛ</t>
  </si>
  <si>
    <t>РПУ</t>
  </si>
  <si>
    <t>МС</t>
  </si>
  <si>
    <t>МНУ</t>
  </si>
  <si>
    <t>Годовой</t>
  </si>
  <si>
    <t>Цена,
сум</t>
  </si>
  <si>
    <t>Сумма,
сум</t>
  </si>
  <si>
    <t>ПТО</t>
  </si>
  <si>
    <t>Всего
по
филиалу</t>
  </si>
  <si>
    <t>1
квартал</t>
  </si>
  <si>
    <t>2
квартал</t>
  </si>
  <si>
    <t>3
квартал</t>
  </si>
  <si>
    <t>4
квартал</t>
  </si>
  <si>
    <t>Гост,ТУ,Марка</t>
  </si>
  <si>
    <t>Норматив тех. обслуживание</t>
  </si>
  <si>
    <t>Всего в экслуатации</t>
  </si>
  <si>
    <t>Срок службы</t>
  </si>
  <si>
    <t>кол-во</t>
  </si>
  <si>
    <t>изм.</t>
  </si>
  <si>
    <t>мат-ала</t>
  </si>
  <si>
    <t>Предохранитель XRNP1-7,2kV; 0,5A-50kA</t>
  </si>
  <si>
    <t>шт</t>
  </si>
  <si>
    <t>XRNP1-7,2kV; 0,5A-50kA</t>
  </si>
  <si>
    <t>Расход материалов на техническое обслужание принимается в разрезе 10% материалов на текущий ремонт. (стр.246)
Лит-ра: "Система технического обслуживания и ремонта оборудования энергохозяйств предприятий"
п.9.9. "Нормы расхода основных материалов, комплектующих изделий, запасных частей. Нормы резерва и запаса."</t>
  </si>
  <si>
    <t>3 года</t>
  </si>
  <si>
    <t>Предохранитель ПК-10; 2А</t>
  </si>
  <si>
    <t xml:space="preserve"> ПК-10; 2А</t>
  </si>
  <si>
    <t>2 года</t>
  </si>
  <si>
    <t>Трансформатор напр-ния НТМИ-6</t>
  </si>
  <si>
    <t>НТМИ-6</t>
  </si>
  <si>
    <t>5 лет</t>
  </si>
  <si>
    <t>Трансформатор напр-ния ЗНОЛ-6</t>
  </si>
  <si>
    <t>комп</t>
  </si>
  <si>
    <t>ЗНОЛ 06-6 У3</t>
  </si>
  <si>
    <t>30лет</t>
  </si>
  <si>
    <t>Штока на выключатель ВК-10/630</t>
  </si>
  <si>
    <t>для замены</t>
  </si>
  <si>
    <t>4 года</t>
  </si>
  <si>
    <t>Привод на выключатель С-35</t>
  </si>
  <si>
    <t>Привод ПРБА</t>
  </si>
  <si>
    <t>ПРБА</t>
  </si>
  <si>
    <t>для МНУ</t>
  </si>
  <si>
    <t>Штока на выключатель ВМПЭ-10/630</t>
  </si>
  <si>
    <t>Штепсельный разъем на ВМПЭ-10</t>
  </si>
  <si>
    <t xml:space="preserve">нормируется </t>
  </si>
  <si>
    <t>Диоды ВЛ-200</t>
  </si>
  <si>
    <t>ВЛ-200</t>
  </si>
  <si>
    <t xml:space="preserve"> нормируется</t>
  </si>
  <si>
    <t>Автомат АП-50; 2,5А</t>
  </si>
  <si>
    <t>АП-50; 2,5А</t>
  </si>
  <si>
    <t>Разъединитель РВФЗ-10</t>
  </si>
  <si>
    <t>РВФЗ-10</t>
  </si>
  <si>
    <t>Выключатель быстродействующий
ВАБ-49</t>
  </si>
  <si>
    <t>ВАБ-49</t>
  </si>
  <si>
    <t>10 лет</t>
  </si>
  <si>
    <t>Выключатель маслянный
ВМПЭ-10/630</t>
  </si>
  <si>
    <t>ВМПЭ-10/630</t>
  </si>
  <si>
    <t>25 лет</t>
  </si>
  <si>
    <t>Выключатель маслянный
ВМП-10/630</t>
  </si>
  <si>
    <t>ВМП-10/630</t>
  </si>
  <si>
    <t>Выключатель вакуумный
ВВУ-СЭШ-ЭЗ-10-2000У2</t>
  </si>
  <si>
    <t>ВВУ-СЭШ-ЭЗ-10-2000У2</t>
  </si>
  <si>
    <t>Провод А-50</t>
  </si>
  <si>
    <t>км</t>
  </si>
  <si>
    <t>А-50</t>
  </si>
  <si>
    <t>Провод АС-70</t>
  </si>
  <si>
    <t>АС-70</t>
  </si>
  <si>
    <t>м</t>
  </si>
  <si>
    <t>Кабель АПвПУ-1-70/16-10</t>
  </si>
  <si>
    <t xml:space="preserve"> АПвПУ-1-70/16-10</t>
  </si>
  <si>
    <t>15 лет</t>
  </si>
  <si>
    <t>Кабель АПвПУ-1-95/16-10</t>
  </si>
  <si>
    <t xml:space="preserve"> АПвПУ-1-95/16-10</t>
  </si>
  <si>
    <t>Кабель АПвПУ-1-120/16-10</t>
  </si>
  <si>
    <t xml:space="preserve"> АПвПУ-1-120/16-10</t>
  </si>
  <si>
    <t xml:space="preserve">4 года </t>
  </si>
  <si>
    <t>Изолятор проходной ИПН-10</t>
  </si>
  <si>
    <t>ИПН-10</t>
  </si>
  <si>
    <t>Изолятор проходной ИПТ-10</t>
  </si>
  <si>
    <t>ИПТ-10</t>
  </si>
  <si>
    <t>Изолятор проходной ИПТ-0,4</t>
  </si>
  <si>
    <t>ИПТ-0,4</t>
  </si>
  <si>
    <t>Изолятор опорные ИО-10</t>
  </si>
  <si>
    <t>ИО-10</t>
  </si>
  <si>
    <t>1,5 года</t>
  </si>
  <si>
    <t>Трансформатор тока ТПЛ-10</t>
  </si>
  <si>
    <t>ТПЛ-10</t>
  </si>
  <si>
    <t>Трансформатор тока ТОЛ-10 300/5</t>
  </si>
  <si>
    <t>ТОЛ-10</t>
  </si>
  <si>
    <t>Трансформатор тока ТОЛ-10 600/5</t>
  </si>
  <si>
    <t>Трансформатор тока ТНП</t>
  </si>
  <si>
    <t>ТЗЛМ</t>
  </si>
  <si>
    <t>ВК-10/630</t>
  </si>
  <si>
    <t>Выключатель вакумный ВБЧС-10/630</t>
  </si>
  <si>
    <t>Выключатель вакуумный VF-T12G</t>
  </si>
  <si>
    <t>VF-T-12G</t>
  </si>
  <si>
    <t>Реле герконовое</t>
  </si>
  <si>
    <t>1 год</t>
  </si>
  <si>
    <t>Реле РТЗ-51</t>
  </si>
  <si>
    <t>РТЗ-51</t>
  </si>
  <si>
    <t>Реле РП 23 (перем 110В)</t>
  </si>
  <si>
    <t>РП-23</t>
  </si>
  <si>
    <t>Реле утечки 220В</t>
  </si>
  <si>
    <t>Реле утечки 380В</t>
  </si>
  <si>
    <t>Реле тока РТ-40/50</t>
  </si>
  <si>
    <t>РТ-40/50</t>
  </si>
  <si>
    <t>Реле напряжения РН-53/60Д</t>
  </si>
  <si>
    <t>РН-53/60Д</t>
  </si>
  <si>
    <t>Реле РП-252</t>
  </si>
  <si>
    <t>РП-252</t>
  </si>
  <si>
    <t>Реле РП-23,25 (пост 220В)</t>
  </si>
  <si>
    <t>РП-23,25</t>
  </si>
  <si>
    <t>ЗЗН-2</t>
  </si>
  <si>
    <t>Реле РП-8 (пост. 220В)</t>
  </si>
  <si>
    <t>РП-8</t>
  </si>
  <si>
    <t>Реле РП-11 (пост. 220В)</t>
  </si>
  <si>
    <t>РП-11</t>
  </si>
  <si>
    <t xml:space="preserve">для замены </t>
  </si>
  <si>
    <t xml:space="preserve">2 года </t>
  </si>
  <si>
    <t>Контактор 160А</t>
  </si>
  <si>
    <t>18 месяцев</t>
  </si>
  <si>
    <t>Пускатели магнитные ПМЕ-4</t>
  </si>
  <si>
    <t>ПМЕ-4</t>
  </si>
  <si>
    <t>Пускатели магнитные ПМЕ-1</t>
  </si>
  <si>
    <t>ПМЕ-1</t>
  </si>
  <si>
    <t>Пускатели магнитные ПМЕ-2</t>
  </si>
  <si>
    <t>ПМЕ-2</t>
  </si>
  <si>
    <t>комп.</t>
  </si>
  <si>
    <t>Транзистор IRG7PH42UD</t>
  </si>
  <si>
    <r>
      <t xml:space="preserve">ГОСТ </t>
    </r>
    <r>
      <rPr>
        <sz val="11"/>
        <color theme="1"/>
        <rFont val="Times New Roman"/>
        <family val="1"/>
        <charset val="204"/>
      </rPr>
      <t>17466-80</t>
    </r>
  </si>
  <si>
    <t>Защитный диод 1.5КЕ400СА</t>
  </si>
  <si>
    <t>ГОСТ 17465-80</t>
  </si>
  <si>
    <t>Защитный диод 1.5КЕ18СА</t>
  </si>
  <si>
    <t>Микросхема IR21844S (14 ножек)</t>
  </si>
  <si>
    <r>
      <t>ГОСТ</t>
    </r>
    <r>
      <rPr>
        <sz val="12"/>
        <color theme="1"/>
        <rFont val="Times New Roman"/>
        <family val="1"/>
        <charset val="204"/>
      </rPr>
      <t> 17467-88</t>
    </r>
    <r>
      <rPr>
        <sz val="12"/>
        <color rgb="FF545454"/>
        <rFont val="Arial"/>
        <family val="2"/>
        <charset val="204"/>
      </rPr>
      <t> </t>
    </r>
    <r>
      <rPr>
        <sz val="12"/>
        <color theme="1"/>
        <rFont val="Times New Roman"/>
        <family val="1"/>
        <charset val="204"/>
      </rPr>
      <t xml:space="preserve">                        </t>
    </r>
  </si>
  <si>
    <t>Микросхема (оптрон) 6N1371307T1</t>
  </si>
  <si>
    <r>
      <t xml:space="preserve">Резистор 5Вт 4,7 </t>
    </r>
    <r>
      <rPr>
        <sz val="12"/>
        <color theme="1"/>
        <rFont val="Times New Roman"/>
        <family val="1"/>
        <charset val="204"/>
      </rPr>
      <t>Ом  </t>
    </r>
  </si>
  <si>
    <t>ГОСТ 2.728-74</t>
  </si>
  <si>
    <t>гост. 12.3.007.0-75</t>
  </si>
  <si>
    <t>РС-80М2М-8</t>
  </si>
  <si>
    <t>Реле РПУ-0УХЛ4 220В (постоянка)</t>
  </si>
  <si>
    <t>РПУ-0</t>
  </si>
  <si>
    <t>Блок управления для ВВ-6кВ ВБЧ-СЭ-10-20/630</t>
  </si>
  <si>
    <t>РИГФ 758715.005</t>
  </si>
  <si>
    <t>Ввод-35кВ для МВ-35кВ С-35</t>
  </si>
  <si>
    <t>С-35</t>
  </si>
  <si>
    <t>Контакт неподвижный 5БП.551.726 для МВ-35кВ</t>
  </si>
  <si>
    <t>Сигнальные лампы (красный)</t>
  </si>
  <si>
    <t>светодиодный</t>
  </si>
  <si>
    <t>Сигнальные лампы (зеленый)</t>
  </si>
  <si>
    <t>Автомат АЕ-37: 160А</t>
  </si>
  <si>
    <t>АЕ-37</t>
  </si>
  <si>
    <t>Начальник филиала "ЭиТС"</t>
  </si>
  <si>
    <t>Эргашев Э. Ж.</t>
  </si>
  <si>
    <t>Главный инженер</t>
  </si>
  <si>
    <t>Камалов Д. С.</t>
  </si>
  <si>
    <t>Начальник ПТО</t>
  </si>
  <si>
    <t>Мадусманов Э. А.</t>
  </si>
  <si>
    <t>Начальник ПЭС</t>
  </si>
  <si>
    <t>Мусурманов Ф. Р.</t>
  </si>
  <si>
    <t>Товаровед</t>
  </si>
  <si>
    <t>Кадиров Х. А.</t>
  </si>
  <si>
    <t>по  филиалу "ЭиТС" АО "Узбекуголь" на 2022год</t>
  </si>
  <si>
    <t xml:space="preserve">Представитель довнрительного управления </t>
  </si>
  <si>
    <t xml:space="preserve"> ПОТРЕБНОСТЬ</t>
  </si>
  <si>
    <t>НА ИЗГОТОВЛЕНИЕ ЗАПАСНЫХ ЧАСТЕЙ НА ЗАВОДЕ РГТО</t>
  </si>
  <si>
    <t xml:space="preserve">  по  филиалу "ЭиТС" АО "Узбекуголь" </t>
  </si>
  <si>
    <t>Ед-ца      изм.</t>
  </si>
  <si>
    <t>Годовое</t>
  </si>
  <si>
    <t>Сумма,</t>
  </si>
  <si>
    <t>№ чертежа</t>
  </si>
  <si>
    <t>Примечание</t>
  </si>
  <si>
    <t>з/частей</t>
  </si>
  <si>
    <t>квартал</t>
  </si>
  <si>
    <t>Участок ЦСП</t>
  </si>
  <si>
    <t>Штырь L-750мм</t>
  </si>
  <si>
    <t>ремонт опор</t>
  </si>
  <si>
    <t>Штырь L-500мм</t>
  </si>
  <si>
    <t>Штырь L-450мм</t>
  </si>
  <si>
    <t>Штырь L-350мм</t>
  </si>
  <si>
    <t>Глухарь</t>
  </si>
  <si>
    <t>Раскосы</t>
  </si>
  <si>
    <t>Верхушка для анкерной опоры</t>
  </si>
  <si>
    <t>Верхушка для промежуточной опоры</t>
  </si>
  <si>
    <t>Серьга Ср-4,5 (сварная)</t>
  </si>
  <si>
    <t>Замок П-4,5 (для изоляторов ПФ-70)</t>
  </si>
  <si>
    <t>Штанга L-200 с заваренной петлей</t>
  </si>
  <si>
    <t>Штанга L-100 с пестиком</t>
  </si>
  <si>
    <t>I, II, III группа подстанций</t>
  </si>
  <si>
    <t>Шток на маслянные выключатель
ВК-10/630</t>
  </si>
  <si>
    <t>ремонт МВ-6кВ</t>
  </si>
  <si>
    <r>
      <t xml:space="preserve">Шпильки для трансформаторов
</t>
    </r>
    <r>
      <rPr>
        <sz val="10"/>
        <rFont val="Arial Cyr"/>
        <charset val="204"/>
      </rPr>
      <t>ø</t>
    </r>
    <r>
      <rPr>
        <sz val="10"/>
        <rFont val="Times New Roman"/>
        <family val="1"/>
        <charset val="204"/>
      </rPr>
      <t xml:space="preserve">12, </t>
    </r>
    <r>
      <rPr>
        <sz val="10"/>
        <rFont val="Arial Cyr"/>
        <charset val="204"/>
      </rPr>
      <t>ø</t>
    </r>
    <r>
      <rPr>
        <sz val="10"/>
        <rFont val="Times New Roman"/>
        <family val="1"/>
        <charset val="204"/>
      </rPr>
      <t xml:space="preserve">14, </t>
    </r>
    <r>
      <rPr>
        <sz val="10"/>
        <rFont val="Arial Cyr"/>
        <charset val="204"/>
      </rPr>
      <t>ø</t>
    </r>
    <r>
      <rPr>
        <sz val="10"/>
        <rFont val="Times New Roman"/>
        <family val="1"/>
        <charset val="204"/>
      </rPr>
      <t>16</t>
    </r>
  </si>
  <si>
    <t>ремонт трансф-ров</t>
  </si>
  <si>
    <t>Перемотка соленоидов включения
МВ-6кВ</t>
  </si>
  <si>
    <t>Перемотка соленоидов отключения
МВ-6кВ</t>
  </si>
  <si>
    <t>Метизы</t>
  </si>
  <si>
    <t>кг.</t>
  </si>
  <si>
    <t>ремонт эл.обор-ния</t>
  </si>
  <si>
    <t>Вспомогательные контакты
на выключатель ВАБ-28,43</t>
  </si>
  <si>
    <t>ремонт выкл-ля
ВАБ-28,43</t>
  </si>
  <si>
    <t>Дугогасительный рог для выключателя ВАБ-43</t>
  </si>
  <si>
    <t>ремонт выкл-ля ВАБ-43</t>
  </si>
  <si>
    <t>Перемотка эл.двигателя обдува</t>
  </si>
  <si>
    <t>Дугогасительный  камера для выключателя ВАБ-43,28</t>
  </si>
  <si>
    <t>ремонт выкл-ля
ВАБ-43,28</t>
  </si>
  <si>
    <r>
      <t xml:space="preserve">Метизы латунные </t>
    </r>
    <r>
      <rPr>
        <sz val="10"/>
        <rFont val="Arial Cyr"/>
        <charset val="204"/>
      </rPr>
      <t>ø</t>
    </r>
    <r>
      <rPr>
        <sz val="10"/>
        <rFont val="Times New Roman"/>
        <family val="1"/>
        <charset val="204"/>
      </rPr>
      <t>10-12мм</t>
    </r>
  </si>
  <si>
    <t>ремонт трансформатора</t>
  </si>
  <si>
    <t>Маслостойкая , уплотняющая
резина (бублик)</t>
  </si>
  <si>
    <t xml:space="preserve"> </t>
  </si>
  <si>
    <t>d=24</t>
  </si>
  <si>
    <t>d=22</t>
  </si>
  <si>
    <t>d=18</t>
  </si>
  <si>
    <t>d=16</t>
  </si>
  <si>
    <t>d=14</t>
  </si>
  <si>
    <t>d=12</t>
  </si>
  <si>
    <t>d=10</t>
  </si>
  <si>
    <t>Маматалиев О.Р.</t>
  </si>
  <si>
    <t xml:space="preserve"> на 2022 год</t>
  </si>
  <si>
    <t>Эркаев У.Ш.</t>
  </si>
  <si>
    <t>Токовые клещи р62.729.001 (от прибора РЕТОМЕТРА М2)</t>
  </si>
  <si>
    <t>________________ 20___г.</t>
  </si>
  <si>
    <t>на материалы</t>
  </si>
  <si>
    <t>ТБ</t>
  </si>
  <si>
    <t>Гост</t>
  </si>
  <si>
    <t>Кол-во</t>
  </si>
  <si>
    <t>материала</t>
  </si>
  <si>
    <t>Изолента х/б</t>
  </si>
  <si>
    <t>ГОСТ 2162-78</t>
  </si>
  <si>
    <t>для ТО</t>
  </si>
  <si>
    <t>Изолента ПХВ</t>
  </si>
  <si>
    <t>ГОСТ 16214-86</t>
  </si>
  <si>
    <t>Эмаль грунтовая белая</t>
  </si>
  <si>
    <t>ГОСТ 24405-80</t>
  </si>
  <si>
    <t xml:space="preserve">для штампа </t>
  </si>
  <si>
    <t>Эмаль грунтовая голубая</t>
  </si>
  <si>
    <t>для покраски обор</t>
  </si>
  <si>
    <t>Эмаль грунтовая серая</t>
  </si>
  <si>
    <t>Эмаль красная</t>
  </si>
  <si>
    <t>ГОСТ 926-82</t>
  </si>
  <si>
    <t>для расцветки фаз</t>
  </si>
  <si>
    <t>Эмаль желтая</t>
  </si>
  <si>
    <t>для нумерации</t>
  </si>
  <si>
    <t>Эмаль зеленая</t>
  </si>
  <si>
    <t>Эмаль грунтовая</t>
  </si>
  <si>
    <t>ПФ-133</t>
  </si>
  <si>
    <t>для покраки</t>
  </si>
  <si>
    <t>Краска серая маслостойкая</t>
  </si>
  <si>
    <t>ГОСТ 9198-59</t>
  </si>
  <si>
    <t>Растворитель №646</t>
  </si>
  <si>
    <t>ГОСТ 18188-72</t>
  </si>
  <si>
    <t>Песок</t>
  </si>
  <si>
    <t>м3</t>
  </si>
  <si>
    <t>ГОСТ 8736-93</t>
  </si>
  <si>
    <t>для ремонта зданий</t>
  </si>
  <si>
    <t xml:space="preserve">не нормируется </t>
  </si>
  <si>
    <t>Щебень</t>
  </si>
  <si>
    <t>ГОСТ 8267-93</t>
  </si>
  <si>
    <t>Цемент</t>
  </si>
  <si>
    <t>тн</t>
  </si>
  <si>
    <t>ГОСТ 30744</t>
  </si>
  <si>
    <t>Алебастр</t>
  </si>
  <si>
    <t>ГОСТ 125-79</t>
  </si>
  <si>
    <t>для хоз нужд</t>
  </si>
  <si>
    <t>0,5 год</t>
  </si>
  <si>
    <t>Газ пропан</t>
  </si>
  <si>
    <t>кг</t>
  </si>
  <si>
    <t>ГОСТ 20448-90</t>
  </si>
  <si>
    <t>для ремонта обор. и загот. металлолома</t>
  </si>
  <si>
    <t xml:space="preserve"> не нормируется </t>
  </si>
  <si>
    <t>Веревки (60м)</t>
  </si>
  <si>
    <t>ГОСТ 1868-88</t>
  </si>
  <si>
    <t>Рукав кислородный d=9мм</t>
  </si>
  <si>
    <t>м.</t>
  </si>
  <si>
    <t>ГОСТ 9356-75</t>
  </si>
  <si>
    <t>Угловая сталь 63х63х4</t>
  </si>
  <si>
    <t>для ремонта опор</t>
  </si>
  <si>
    <t>Медь шинная 4х14</t>
  </si>
  <si>
    <t>4х14мм</t>
  </si>
  <si>
    <r>
      <t xml:space="preserve">Медь прутковая </t>
    </r>
    <r>
      <rPr>
        <sz val="10"/>
        <rFont val="Arial Cyr"/>
        <charset val="204"/>
      </rPr>
      <t>ø</t>
    </r>
    <r>
      <rPr>
        <sz val="10"/>
        <rFont val="Times New Roman"/>
        <family val="1"/>
        <charset val="204"/>
      </rPr>
      <t>20мм</t>
    </r>
  </si>
  <si>
    <r>
      <t>ø</t>
    </r>
    <r>
      <rPr>
        <sz val="10"/>
        <rFont val="Times New Roman"/>
        <family val="1"/>
        <charset val="204"/>
      </rPr>
      <t>20мм</t>
    </r>
  </si>
  <si>
    <t>для ремонта</t>
  </si>
  <si>
    <r>
      <t>Термометр 0 - 200</t>
    </r>
    <r>
      <rPr>
        <sz val="10"/>
        <rFont val="Arial Cyr"/>
        <charset val="204"/>
      </rPr>
      <t>°</t>
    </r>
    <r>
      <rPr>
        <sz val="10"/>
        <rFont val="Times New Roman"/>
        <family val="1"/>
        <charset val="204"/>
      </rPr>
      <t>С</t>
    </r>
  </si>
  <si>
    <t>Калий едкий</t>
  </si>
  <si>
    <t>Светильник СГД, фонарь</t>
  </si>
  <si>
    <t xml:space="preserve">для ТО </t>
  </si>
  <si>
    <t>Лампы светодиодные 9Вт</t>
  </si>
  <si>
    <t>Лампы светодиодные 11Вт</t>
  </si>
  <si>
    <t>Силикагель технический КСКГ</t>
  </si>
  <si>
    <t>ГОСТ 3956-76</t>
  </si>
  <si>
    <t>Канцтовары</t>
  </si>
  <si>
    <t>компл</t>
  </si>
  <si>
    <t xml:space="preserve">ГОСТ </t>
  </si>
  <si>
    <t>офор тех док</t>
  </si>
  <si>
    <t>Указатель напряжен. УВНУ-10-СЗ-4П</t>
  </si>
  <si>
    <t>УВНУ-10-СЗ-4П</t>
  </si>
  <si>
    <t>Указатель напряжения УВН-90</t>
  </si>
  <si>
    <t>Штанга разрядная</t>
  </si>
  <si>
    <t>Распираторы</t>
  </si>
  <si>
    <t>ГОСТ 12.4.041-2001</t>
  </si>
  <si>
    <t xml:space="preserve"> 30 смен </t>
  </si>
  <si>
    <t>Очки зашитные</t>
  </si>
  <si>
    <t>Р12.4.013-97</t>
  </si>
  <si>
    <t>6 месяцев</t>
  </si>
  <si>
    <t>Паяльная лампа</t>
  </si>
  <si>
    <t>ГОСТ12.3.003-86</t>
  </si>
  <si>
    <t>Набор инструмента линейщика</t>
  </si>
  <si>
    <t>ГОСТ 2424-83</t>
  </si>
  <si>
    <t>Набор инструментов кабельщика</t>
  </si>
  <si>
    <t>ГОСТ 5547-93</t>
  </si>
  <si>
    <t>Набор инструментов для ремонта</t>
  </si>
  <si>
    <t>ГОСТ 7213-72.1</t>
  </si>
  <si>
    <t>Набор шестигранных ключей</t>
  </si>
  <si>
    <t>Набор ключей 8-32</t>
  </si>
  <si>
    <t>9 месяцев</t>
  </si>
  <si>
    <t>Когти монтерские</t>
  </si>
  <si>
    <t>ГОСТ 14331-77</t>
  </si>
  <si>
    <t>Щиток сварочный</t>
  </si>
  <si>
    <t>ГОСТ 12.4.035-78</t>
  </si>
  <si>
    <t>Лестница для подъема на опору ВЛ-35,110кВ</t>
  </si>
  <si>
    <t xml:space="preserve"> 1 год</t>
  </si>
  <si>
    <t>Молоток 500гр.</t>
  </si>
  <si>
    <t>ГОСТ 2310-77</t>
  </si>
  <si>
    <t>Зубила</t>
  </si>
  <si>
    <r>
      <t xml:space="preserve">Бурав </t>
    </r>
    <r>
      <rPr>
        <sz val="10"/>
        <rFont val="Arial Cyr"/>
        <charset val="204"/>
      </rPr>
      <t>ø</t>
    </r>
    <r>
      <rPr>
        <sz val="10"/>
        <rFont val="Times New Roman"/>
        <family val="1"/>
        <charset val="204"/>
      </rPr>
      <t>18,20</t>
    </r>
  </si>
  <si>
    <t>Бинокль БПЦ-7,5</t>
  </si>
  <si>
    <t>Рулетка 5м</t>
  </si>
  <si>
    <t>Рулетка 10м</t>
  </si>
  <si>
    <t>Рулетка 50м</t>
  </si>
  <si>
    <t>Слесарно монтажный инструмент
с изолированной рукояткой</t>
  </si>
  <si>
    <t>Лопата штыковая</t>
  </si>
  <si>
    <t>Лопата совковая</t>
  </si>
  <si>
    <t>Обогреватели электрические 2кВт</t>
  </si>
  <si>
    <t>Ножовка по дереву</t>
  </si>
  <si>
    <t>ГОСТ 26215-84</t>
  </si>
  <si>
    <t>Ножовка по металлу</t>
  </si>
  <si>
    <t>ГОСТ 17270-71</t>
  </si>
  <si>
    <t>Полотно ножовочное</t>
  </si>
  <si>
    <t>Ключ газовый 2-5 номер</t>
  </si>
  <si>
    <t>ГОСТ 18981-73</t>
  </si>
  <si>
    <t>Напильники разные</t>
  </si>
  <si>
    <t>ГОСТ 1465-80</t>
  </si>
  <si>
    <t>Электропаяльник 60-100Вт</t>
  </si>
  <si>
    <t>ГОСТ 7219-53</t>
  </si>
  <si>
    <t>Электродрель 1,2кВт</t>
  </si>
  <si>
    <t>ГОСТ 25782</t>
  </si>
  <si>
    <t>Углошлифовалние машина (D-185)</t>
  </si>
  <si>
    <r>
      <t xml:space="preserve">Набор сверл </t>
    </r>
    <r>
      <rPr>
        <sz val="10"/>
        <rFont val="Arial Cyr"/>
        <charset val="204"/>
      </rPr>
      <t>ø</t>
    </r>
    <r>
      <rPr>
        <sz val="10"/>
        <rFont val="Times New Roman"/>
        <family val="1"/>
        <charset val="204"/>
      </rPr>
      <t>2-16мм</t>
    </r>
  </si>
  <si>
    <t>Набор сверл (от 1,5 до 10мм)</t>
  </si>
  <si>
    <t>Кусачки с изолированной рукояткой</t>
  </si>
  <si>
    <t>ГОСТ 11516-94</t>
  </si>
  <si>
    <t>Плоски с изолированной рукояткой</t>
  </si>
  <si>
    <t>Прут медный d-25</t>
  </si>
  <si>
    <t>ГОСТ 1050-88</t>
  </si>
  <si>
    <t>для ВАБ</t>
  </si>
  <si>
    <t>Припой ПОС-30</t>
  </si>
  <si>
    <t>ГОСТ 21930-76</t>
  </si>
  <si>
    <t>Припой ПОС-61</t>
  </si>
  <si>
    <t xml:space="preserve">ремонт предохранителей </t>
  </si>
  <si>
    <t>Припой ПОС-40</t>
  </si>
  <si>
    <t>Припой для пайки алюминия</t>
  </si>
  <si>
    <t>П-250А</t>
  </si>
  <si>
    <t>Флюс для пайки алюминия</t>
  </si>
  <si>
    <t>Ф-54А</t>
  </si>
  <si>
    <t>Припой медно-фосфористый</t>
  </si>
  <si>
    <t>ГОСТ 4515-48</t>
  </si>
  <si>
    <t>Провод установочный</t>
  </si>
  <si>
    <t>ПВ 2*4</t>
  </si>
  <si>
    <t>Картон эл.изоляционный 2мм</t>
  </si>
  <si>
    <t>2мм</t>
  </si>
  <si>
    <t>Лакоткань 700мм</t>
  </si>
  <si>
    <t>ЛХММ 105</t>
  </si>
  <si>
    <t>Лента киперная</t>
  </si>
  <si>
    <t>ГОСТ 4514-71</t>
  </si>
  <si>
    <t>Лента слюдяная</t>
  </si>
  <si>
    <t>ЛСП, ЛСК</t>
  </si>
  <si>
    <t>для ремонта кабелей</t>
  </si>
  <si>
    <t>Лента эл.изалиатсионная бакелитовая</t>
  </si>
  <si>
    <t>Бакелитовая</t>
  </si>
  <si>
    <t>Канифоль</t>
  </si>
  <si>
    <t>ремонт предохранителей</t>
  </si>
  <si>
    <t>Набор отверток со съемными голов</t>
  </si>
  <si>
    <t>компл.</t>
  </si>
  <si>
    <t>ГОСТ 17199-88</t>
  </si>
  <si>
    <t>Цифровой тестер с зажимами</t>
  </si>
  <si>
    <t>ГОСТ 19876</t>
  </si>
  <si>
    <t>Электроды 4мм</t>
  </si>
  <si>
    <t>ГОСТ 9466-75</t>
  </si>
  <si>
    <t>Маслостойкая резина</t>
  </si>
  <si>
    <t>ТУ 233-54Р</t>
  </si>
  <si>
    <t>Электроплитка 2 кВт</t>
  </si>
  <si>
    <t>для приема пищи</t>
  </si>
  <si>
    <t>Журнал оперативный</t>
  </si>
  <si>
    <t>оформ тех док</t>
  </si>
  <si>
    <t>Журнал записи показаний</t>
  </si>
  <si>
    <t>Журнал канцелярский 72 листа</t>
  </si>
  <si>
    <t>Журнал для регистраций 48 л</t>
  </si>
  <si>
    <t>Бумага офсетная А-4</t>
  </si>
  <si>
    <t>пачка</t>
  </si>
  <si>
    <t>Ручка шариковая</t>
  </si>
  <si>
    <t>Клей</t>
  </si>
  <si>
    <t>Штрих</t>
  </si>
  <si>
    <t>Степлер</t>
  </si>
  <si>
    <t>Линейка</t>
  </si>
  <si>
    <t>Ластик</t>
  </si>
  <si>
    <t>Скорошиватель</t>
  </si>
  <si>
    <t>Папка для бумаг</t>
  </si>
  <si>
    <t>Папка - Регистр</t>
  </si>
  <si>
    <t>Скрепки</t>
  </si>
  <si>
    <t>Скобы для степлера</t>
  </si>
  <si>
    <t>Скотч широкий</t>
  </si>
  <si>
    <t>Органайзер</t>
  </si>
  <si>
    <t>Бланк "Счет по абоненту"</t>
  </si>
  <si>
    <t>Бланк "Наряд-Допуск"</t>
  </si>
  <si>
    <t>Ватман</t>
  </si>
  <si>
    <t>Набор гелевых ручек</t>
  </si>
  <si>
    <t>Лист файловый</t>
  </si>
  <si>
    <t>Маркеры разные</t>
  </si>
  <si>
    <t>Маркер СD черный</t>
  </si>
  <si>
    <t>Штамп для печати средств защиты</t>
  </si>
  <si>
    <t>Выключатели клавишные</t>
  </si>
  <si>
    <t>Кислород</t>
  </si>
  <si>
    <t>Розетки</t>
  </si>
  <si>
    <t>Патроны</t>
  </si>
  <si>
    <t>Балгарка</t>
  </si>
  <si>
    <t>Бумага наждачная</t>
  </si>
  <si>
    <t>м2</t>
  </si>
  <si>
    <t>Сода каустическая</t>
  </si>
  <si>
    <t>Порошок</t>
  </si>
  <si>
    <t>Медь шинная 2х30</t>
  </si>
  <si>
    <t>Токовые клещы высокого напряжения КЭИ-1 (10кВ)</t>
  </si>
  <si>
    <t>Клирсы стяжные 2,5*200мм</t>
  </si>
  <si>
    <t>по филиалу "ЭиТС" АО "Узбекуголь" на 2022 год</t>
  </si>
  <si>
    <t>УТВЕРЖДАЮ :</t>
  </si>
  <si>
    <t>для производственных нужд</t>
  </si>
  <si>
    <t>Сепаратор ПСМ</t>
  </si>
  <si>
    <t>ПСМ</t>
  </si>
  <si>
    <t>для сепарации тр.масла</t>
  </si>
  <si>
    <t>Тиски слесарные</t>
  </si>
  <si>
    <t>Ноутбук</t>
  </si>
  <si>
    <t>для работы с НТД</t>
  </si>
  <si>
    <t>Нетбук</t>
  </si>
  <si>
    <t>Для снятие данных  приборов учёта через оптопорт</t>
  </si>
  <si>
    <t>Кран балка</t>
  </si>
  <si>
    <t>Угло- шлефовальная машина 230</t>
  </si>
  <si>
    <t>УШМ-230</t>
  </si>
  <si>
    <t>Угло- шлефовальная машина 180</t>
  </si>
  <si>
    <t>УШМ-180</t>
  </si>
  <si>
    <t>Моноблок с блоком бесперебойного питания - UPS 1000 W</t>
  </si>
  <si>
    <t>Для АСУ и ведения диспетчеркого управления с диспетчерами предриятий АО "Узбекуголь"</t>
  </si>
  <si>
    <t>Принтер, сканер, ксерокопия (три в одном)</t>
  </si>
  <si>
    <t>Для распечатки, сканирования и снятия копий при производстве работ ПТО</t>
  </si>
  <si>
    <r>
      <t>Кондиционер "Зима - Лето" промышленный
(для кондиционирования площади в 70м</t>
    </r>
    <r>
      <rPr>
        <sz val="10"/>
        <rFont val="Calibri"/>
        <family val="2"/>
        <charset val="204"/>
      </rPr>
      <t>²</t>
    </r>
    <r>
      <rPr>
        <sz val="10"/>
        <rFont val="Times New Roman"/>
        <family val="1"/>
        <charset val="204"/>
      </rPr>
      <t>)</t>
    </r>
  </si>
  <si>
    <t>Для установки в помещении энергодиспетчеров</t>
  </si>
  <si>
    <r>
      <t>Кондиционер "Зима - Лето"
(для кондиционирования площади в 30м</t>
    </r>
    <r>
      <rPr>
        <sz val="10"/>
        <rFont val="Calibri"/>
        <family val="2"/>
        <charset val="204"/>
      </rPr>
      <t>²</t>
    </r>
    <r>
      <rPr>
        <sz val="10"/>
        <rFont val="Times New Roman"/>
        <family val="1"/>
        <charset val="204"/>
      </rPr>
      <t>)</t>
    </r>
  </si>
  <si>
    <t>Для установки в помещении ПТО</t>
  </si>
  <si>
    <t xml:space="preserve">Прибор энергетика многофункциональный портативный 
СЕ 602М </t>
  </si>
  <si>
    <r>
      <t>гост</t>
    </r>
    <r>
      <rPr>
        <u/>
        <sz val="11"/>
        <color rgb="FF333333"/>
        <rFont val="Times New Roman"/>
        <family val="1"/>
        <charset val="204"/>
      </rPr>
      <t xml:space="preserve"> 22261-94 и </t>
    </r>
    <r>
      <rPr>
        <b/>
        <u/>
        <sz val="11"/>
        <color rgb="FF333333"/>
        <rFont val="Times New Roman"/>
        <family val="1"/>
        <charset val="204"/>
      </rPr>
      <t>гост</t>
    </r>
    <r>
      <rPr>
        <u/>
        <sz val="11"/>
        <color rgb="FF333333"/>
        <rFont val="Times New Roman"/>
        <family val="1"/>
        <charset val="204"/>
      </rPr>
      <t xml:space="preserve"> 12.2.091-2012.</t>
    </r>
  </si>
  <si>
    <t xml:space="preserve">для проверки правильности подключения приборов учета эл. энергии </t>
  </si>
  <si>
    <t xml:space="preserve">Головка считывающая с отсоединяющийся кабелем USB </t>
  </si>
  <si>
    <r>
      <t>гост</t>
    </r>
    <r>
      <rPr>
        <u/>
        <sz val="11"/>
        <color rgb="FF333333"/>
        <rFont val="Times New Roman"/>
        <family val="1"/>
        <charset val="204"/>
      </rPr>
      <t xml:space="preserve"> Р МЭК 61107-2001.</t>
    </r>
    <r>
      <rPr>
        <sz val="11"/>
        <color rgb="FF333333"/>
        <rFont val="Times New Roman"/>
        <family val="1"/>
        <charset val="204"/>
      </rPr>
      <t xml:space="preserve"> – </t>
    </r>
  </si>
  <si>
    <t>Для снятие  данных  приборов учёта через оптопорт</t>
  </si>
  <si>
    <t xml:space="preserve">Измеритель параметров заземляющих устройств MRU-200 </t>
  </si>
  <si>
    <t>MRU-200  (Sonel, Польша)</t>
  </si>
  <si>
    <t>для измерения земляющих устройств (ЗУ) и молниезащит.</t>
  </si>
  <si>
    <t>Ввод- 110кВ БМПУ</t>
  </si>
  <si>
    <t>У-1</t>
  </si>
  <si>
    <t>Разъеденитель 35 кВ</t>
  </si>
  <si>
    <t>РНДЗ-35/1</t>
  </si>
  <si>
    <t>Трансформатор напряжения ЗНОМ-35кВ</t>
  </si>
  <si>
    <t>ЗНОМ-35КВ</t>
  </si>
  <si>
    <t>в оборудовании  по  филиалу "ЭиТС" АО "Узбекуголь" на 2022 год</t>
  </si>
  <si>
    <t>Выпрямительное усройство КВУ-12600кВА</t>
  </si>
  <si>
    <t>КВУ-12600кВА</t>
  </si>
  <si>
    <t>Установка для погрузки первичным током до 15кА</t>
  </si>
  <si>
    <t>Ретом-30КА-11</t>
  </si>
  <si>
    <t>для наладочных работ эл.оборудования</t>
  </si>
  <si>
    <t>Ударная дрель BOSCH</t>
  </si>
  <si>
    <t>850Вт,0-3000об/мин, 220 В</t>
  </si>
  <si>
    <t>Аккумуляторная ударная дрель-шуруповерт BOSCH</t>
  </si>
  <si>
    <t>18 В, 5Ач, 0-1900 об/мин</t>
  </si>
  <si>
    <t>Персональный компютер с блоком бесперебойного питания - UPS 1000 W</t>
  </si>
  <si>
    <t>для ведения учёта эл.энергии с абонентами и предприятиямии АО "Узбекуголь"</t>
  </si>
  <si>
    <t xml:space="preserve">Председатель доверительного управления </t>
  </si>
  <si>
    <t>Аккумуляторная батарея</t>
  </si>
  <si>
    <t>Classic 2DPzS 100LA</t>
  </si>
  <si>
    <t>Лампочки 12 Вт</t>
  </si>
  <si>
    <t>Прожектор светодиодный LED-150Вт</t>
  </si>
  <si>
    <t>Прожектор светодиодный LED-60Вт</t>
  </si>
  <si>
    <t>Прожектор светодиодный LED-400Вт</t>
  </si>
  <si>
    <t>Припой HTS-200</t>
  </si>
  <si>
    <t>Электроды 3мм</t>
  </si>
  <si>
    <t>Бумага наждачная Н-0</t>
  </si>
  <si>
    <t>Бумага наждачная Н-1</t>
  </si>
  <si>
    <t>Бумага наждачная Н-2</t>
  </si>
  <si>
    <t>Провод монтажный ПВ3 1х2,5</t>
  </si>
  <si>
    <t>Провод монтажный ПВ3 1х4</t>
  </si>
  <si>
    <t>Стяжка нейлоновая L-20мм</t>
  </si>
  <si>
    <t>Саморезы по металлу L-10мм</t>
  </si>
  <si>
    <t xml:space="preserve">Фреон R-22 </t>
  </si>
  <si>
    <t>Фреон 410</t>
  </si>
  <si>
    <t>Фреон 134А</t>
  </si>
  <si>
    <t>Эмаль черный</t>
  </si>
  <si>
    <t>Диск шлифовальный ø180</t>
  </si>
  <si>
    <t>Диск шлифовальный ø240</t>
  </si>
  <si>
    <t>Диск отрезной ø180</t>
  </si>
  <si>
    <t>Диск отрезной ø240</t>
  </si>
  <si>
    <t>Щетка для УШМ дисковая ø180</t>
  </si>
  <si>
    <t>Нипель запрявочный</t>
  </si>
  <si>
    <t>LED-50W DRIVER</t>
  </si>
  <si>
    <t>Светадид (чип 50W) квадратный</t>
  </si>
  <si>
    <t>Светадид (чип 50W) круглый</t>
  </si>
  <si>
    <t>Щит распределительный 400х500х200мм</t>
  </si>
  <si>
    <t>Автоматический выключатель 25А 2Р</t>
  </si>
  <si>
    <t>Пускатель 40А 3Р катушка 220В 50Гц</t>
  </si>
  <si>
    <t>Фотореле</t>
  </si>
  <si>
    <t>Палиспас монтажный</t>
  </si>
  <si>
    <t>Подвесная лестница (трап)</t>
  </si>
  <si>
    <t>Стяжное устройство</t>
  </si>
  <si>
    <t>Таль ручная рычажная</t>
  </si>
  <si>
    <t>Армотурорез гидравлический ручной АР-22</t>
  </si>
  <si>
    <t>АР-22</t>
  </si>
  <si>
    <t>Зажим натяжной монтажный МП-1-Мк</t>
  </si>
  <si>
    <t>Блок монтажный БМ-3,2Ш</t>
  </si>
  <si>
    <t>Переносной сварочный аппарат</t>
  </si>
  <si>
    <t>Бензопила</t>
  </si>
  <si>
    <t>Вакуумный выключатель ВК-10/630</t>
  </si>
  <si>
    <t>Изолятор опорные ИО-35</t>
  </si>
  <si>
    <t>Прохолной изолятор ИП-35</t>
  </si>
  <si>
    <t>Прохолной изолятор ИП-10</t>
  </si>
  <si>
    <t>Автомат АП-50: 25А (3х полюсной)</t>
  </si>
  <si>
    <t>ШР (щинный разъеденитель) 35кВ РНДЗ-1</t>
  </si>
  <si>
    <t>РНДЗ-1</t>
  </si>
  <si>
    <t>Шина альюминевая 10х1</t>
  </si>
  <si>
    <t>Изолятор для шинного моста ОНШ-10</t>
  </si>
  <si>
    <t>ОНШ-10</t>
  </si>
  <si>
    <t>Аппарат зажим А1А-120-8</t>
  </si>
  <si>
    <t>А1А-120-8</t>
  </si>
  <si>
    <t>РБК на 3,3кВ</t>
  </si>
  <si>
    <t xml:space="preserve">Изолятор подвесной </t>
  </si>
  <si>
    <t xml:space="preserve">Опоры железобетонные </t>
  </si>
  <si>
    <t>Зажим СОАС-120</t>
  </si>
  <si>
    <t>Соас-120</t>
  </si>
  <si>
    <t>ПС или ПФ</t>
  </si>
  <si>
    <t>Реле ЗЗН-2-4 (пост. 220В)</t>
  </si>
  <si>
    <t>Реле тока РТ-40/100</t>
  </si>
  <si>
    <t>Реле типа РВ (пост. 220В)</t>
  </si>
  <si>
    <t>Реле типа РС-80М2М</t>
  </si>
  <si>
    <t>РС-80М2М</t>
  </si>
  <si>
    <t>Реле типа РИС-Э3М УХЛ4</t>
  </si>
  <si>
    <t>ГОСТ 14255-69</t>
  </si>
  <si>
    <t>Реле РУ-11 (от-0,25 до -1А)</t>
  </si>
  <si>
    <t>Реле РУ-11</t>
  </si>
  <si>
    <t>Реле РП-341</t>
  </si>
  <si>
    <t>РП-341</t>
  </si>
  <si>
    <t>Конденсатор пусковой 35мкФ</t>
  </si>
  <si>
    <t>RNV-45H4005</t>
  </si>
  <si>
    <t>BTU-9000</t>
  </si>
  <si>
    <t>BTU-12000</t>
  </si>
  <si>
    <t>BTU-18000</t>
  </si>
  <si>
    <t>BTU-24000</t>
  </si>
  <si>
    <t>Конденсатор пусковой 45мкФ</t>
  </si>
  <si>
    <t>Конденсатор пусковой 50мкФ</t>
  </si>
  <si>
    <t>Мотор компрессор BTU-9000</t>
  </si>
  <si>
    <t>Мотор компрессор BTU-12000</t>
  </si>
  <si>
    <t>Мотор компрессор BTU-18000</t>
  </si>
  <si>
    <t>Мотор компрессор BTU-24000</t>
  </si>
  <si>
    <t>Выключающая катушка</t>
  </si>
  <si>
    <t xml:space="preserve">Согласовано: </t>
  </si>
  <si>
    <t>________ Каюмов Х.Ж.</t>
  </si>
  <si>
    <t>"__"_________20__г.</t>
  </si>
  <si>
    <t>____________Корчагин А.М.</t>
  </si>
  <si>
    <t>по направлению линии связи</t>
  </si>
  <si>
    <t>АСУ ТП</t>
  </si>
  <si>
    <t>Молоток 350-500г</t>
  </si>
  <si>
    <t>Ключи торцевые,накидные,рожковые и разводные</t>
  </si>
  <si>
    <t>Индикатор напряжения</t>
  </si>
  <si>
    <t>Кусачки</t>
  </si>
  <si>
    <t>Плоскогубцы</t>
  </si>
  <si>
    <t>Отвертки (+) (-)</t>
  </si>
  <si>
    <t xml:space="preserve">Нож строительный </t>
  </si>
  <si>
    <t>Круглогубцы</t>
  </si>
  <si>
    <t xml:space="preserve">Аккумуляторный шуруповерт CROWN CT 21013N  18V                                                   </t>
  </si>
  <si>
    <t xml:space="preserve"> Перфоратор большой CROWN  CТ 18055,18026                                                                </t>
  </si>
  <si>
    <t xml:space="preserve">Перфодрель CROWN CT 18029                                                                                              </t>
  </si>
  <si>
    <t xml:space="preserve">Болгарка CROWN CT 3225 d-230                                                                                         </t>
  </si>
  <si>
    <t xml:space="preserve">Диск алмазный для болгарки CROWN CT 3225         </t>
  </si>
  <si>
    <t xml:space="preserve">Диск по металлу для болгарки CROWN CT 3225                                                              </t>
  </si>
  <si>
    <t xml:space="preserve">Набор свёрел для перфодрели  CROWN CT 18029                                                           </t>
  </si>
  <si>
    <t>Тестор multipover DT-9205A</t>
  </si>
  <si>
    <t>Тестор UTP Network cable testor ST-248</t>
  </si>
  <si>
    <t>Обжимник для кабеля UTP (RG-45)</t>
  </si>
  <si>
    <t xml:space="preserve">Сварочный аппарат мобилный 2квт,220В </t>
  </si>
  <si>
    <t>Комьютер Notebook Acer</t>
  </si>
  <si>
    <t>Комп</t>
  </si>
  <si>
    <t>2</t>
  </si>
  <si>
    <t>5</t>
  </si>
  <si>
    <t>СВЯЗЬ</t>
  </si>
  <si>
    <t>Эл.паяльник момент</t>
  </si>
  <si>
    <t>Телефонные аппараты Panasonic TC500 CX</t>
  </si>
  <si>
    <t>Кондиционер зима-лето</t>
  </si>
  <si>
    <t>Изолента ПВХ</t>
  </si>
  <si>
    <t>Изолента ХБ</t>
  </si>
  <si>
    <t>Светодиодная лампа 9 ватт</t>
  </si>
  <si>
    <t>Прожектор уличного освещения светодиодного</t>
  </si>
  <si>
    <t>Провод ГСП 2х0,5</t>
  </si>
  <si>
    <t>Кабель ТПП 10х2х0,5</t>
  </si>
  <si>
    <t>Компьютер DDR4 + монитором</t>
  </si>
  <si>
    <t>Автомат выключатель 16А</t>
  </si>
  <si>
    <t>Автомат выключатель 25А</t>
  </si>
  <si>
    <t>Бумага А4 (500л)</t>
  </si>
  <si>
    <t>Деловой журнал 80л</t>
  </si>
  <si>
    <t xml:space="preserve">Журнал Баннер 48л </t>
  </si>
  <si>
    <t>Скоросшиватель</t>
  </si>
  <si>
    <t>Папка дело</t>
  </si>
  <si>
    <t>Папка Регистор</t>
  </si>
  <si>
    <t>Муфта ВОЛС (Optical closure GRJ-Х)</t>
  </si>
  <si>
    <t>Муфта ВОЛС (Optical closure GP-M)</t>
  </si>
  <si>
    <t>Шомпол гибкий</t>
  </si>
  <si>
    <t>Пульт для селекторного совещания Siemens</t>
  </si>
  <si>
    <t>Аккумуляторные батареи для серверных</t>
  </si>
  <si>
    <t>Гарнитура -наушник для оператора-телефониста</t>
  </si>
  <si>
    <t>Телефонные шнуры</t>
  </si>
  <si>
    <t>Кабель сетевой кат. Utp 5-e</t>
  </si>
  <si>
    <t>1</t>
  </si>
  <si>
    <t>0,5</t>
  </si>
  <si>
    <t>Тонер Universal</t>
  </si>
  <si>
    <t>Тонер HP 1100</t>
  </si>
  <si>
    <t>Тонер HP 1005</t>
  </si>
  <si>
    <t>Цилиндр HP LJ 1010</t>
  </si>
  <si>
    <t>Цилиндр HP LJ 1005</t>
  </si>
  <si>
    <t>Вал магнитный 1010</t>
  </si>
  <si>
    <t>Вал магнитный 1005</t>
  </si>
  <si>
    <t>Резиновый вал (прижимной) 1010</t>
  </si>
  <si>
    <t>Термопленка 1010</t>
  </si>
  <si>
    <t>Термопленка 2016</t>
  </si>
  <si>
    <t>Вал заряда 1010</t>
  </si>
  <si>
    <t>Вал заряда 1005</t>
  </si>
  <si>
    <t>Вал заряда 2016</t>
  </si>
  <si>
    <t>Дозирующие лезвие 1010</t>
  </si>
  <si>
    <t>Дозирующие лезвие 1005</t>
  </si>
  <si>
    <t>Коннекторы RJ-45</t>
  </si>
  <si>
    <t>Кабель копмьютерный USB</t>
  </si>
  <si>
    <t xml:space="preserve">Термопаста </t>
  </si>
  <si>
    <t>Картридж Canon 728</t>
  </si>
  <si>
    <t>Картридж Q2612 A</t>
  </si>
  <si>
    <t>Мишь компьютерная USB</t>
  </si>
  <si>
    <t>Мишь компьютерная PC/2</t>
  </si>
  <si>
    <t>Клавиатура USB</t>
  </si>
  <si>
    <t>Клавиатура PC/2</t>
  </si>
  <si>
    <t>Сетевой фильтр 5м</t>
  </si>
  <si>
    <t>Сетевой фильтр 1.8</t>
  </si>
  <si>
    <t>Сетевой фильтр 3м</t>
  </si>
  <si>
    <t>Блок питания 450W</t>
  </si>
  <si>
    <t>Материнская плата 1151</t>
  </si>
  <si>
    <t>HDD 1TB</t>
  </si>
  <si>
    <t>Микропроцессор 1151</t>
  </si>
  <si>
    <t>Cooler CK-1151</t>
  </si>
  <si>
    <t>Оперативная память 4Gb DDR3</t>
  </si>
  <si>
    <t>Оперативная память 4Gb DDR4</t>
  </si>
  <si>
    <t>Термоэлемент 1010</t>
  </si>
  <si>
    <t>Паяльная станция. Фен.</t>
  </si>
  <si>
    <t>Набор инструментов для LAN сетей</t>
  </si>
  <si>
    <t>BIOS DVD USB Многофункциональный программатор</t>
  </si>
  <si>
    <t>Motherboard POST Analyzer пост карта</t>
  </si>
  <si>
    <t xml:space="preserve">Системный блок </t>
  </si>
  <si>
    <t>бухта</t>
  </si>
  <si>
    <t xml:space="preserve">шт </t>
  </si>
  <si>
    <t>6</t>
  </si>
  <si>
    <t>800</t>
  </si>
  <si>
    <t>300</t>
  </si>
  <si>
    <t>200</t>
  </si>
  <si>
    <t>20</t>
  </si>
  <si>
    <t>40</t>
  </si>
  <si>
    <t>12</t>
  </si>
  <si>
    <t>1200</t>
  </si>
  <si>
    <t>60</t>
  </si>
  <si>
    <t>24</t>
  </si>
  <si>
    <t>8</t>
  </si>
  <si>
    <t>15</t>
  </si>
  <si>
    <t>30</t>
  </si>
  <si>
    <t>4</t>
  </si>
  <si>
    <t>3</t>
  </si>
  <si>
    <t>225</t>
  </si>
  <si>
    <t>75</t>
  </si>
  <si>
    <t>50</t>
  </si>
  <si>
    <t>10</t>
  </si>
  <si>
    <t>Зам. начальник филиала "ЭиТС"</t>
  </si>
  <si>
    <t>Азимов Т.Р.</t>
  </si>
  <si>
    <t>СТО</t>
  </si>
  <si>
    <t>Итого:</t>
  </si>
  <si>
    <t>Всего:</t>
  </si>
  <si>
    <t>Разъём Ethernet для подключения к компютеру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</si>
</sst>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"/>
    <numFmt numFmtId="166" formatCode="#,##0.000"/>
  </numFmts>
  <fonts count="32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color indexed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rgb="FF545454"/>
      <name val="Arial"/>
      <family val="2"/>
      <charset val="204"/>
    </font>
    <font>
      <sz val="10"/>
      <name val="Times New Roman"/>
      <family val="1"/>
    </font>
    <font>
      <sz val="11"/>
      <name val="Times New Roman"/>
      <family val="1"/>
    </font>
    <font>
      <sz val="10"/>
      <name val="Arial Cyr"/>
      <charset val="204"/>
    </font>
    <font>
      <i/>
      <sz val="10"/>
      <name val="Times New Roman"/>
      <family val="1"/>
    </font>
    <font>
      <sz val="9"/>
      <name val="Times New Roman"/>
      <family val="1"/>
    </font>
    <font>
      <sz val="10"/>
      <name val="Calibri"/>
      <family val="2"/>
      <charset val="204"/>
    </font>
    <font>
      <sz val="10"/>
      <color rgb="FF333333"/>
      <name val="Times New Roman"/>
      <family val="1"/>
      <charset val="204"/>
    </font>
    <font>
      <b/>
      <u/>
      <sz val="11"/>
      <color rgb="FF333333"/>
      <name val="Times New Roman"/>
      <family val="1"/>
      <charset val="204"/>
    </font>
    <font>
      <u/>
      <sz val="11"/>
      <color rgb="FF333333"/>
      <name val="Times New Roman"/>
      <family val="1"/>
      <charset val="204"/>
    </font>
    <font>
      <sz val="11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/>
    <xf numFmtId="0" fontId="5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2" fillId="0" borderId="7" xfId="0" applyFont="1" applyFill="1" applyBorder="1" applyAlignment="1">
      <alignment vertical="center" wrapText="1"/>
    </xf>
    <xf numFmtId="0" fontId="3" fillId="0" borderId="1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Border="1"/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6" fontId="10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/>
    <xf numFmtId="0" fontId="12" fillId="0" borderId="1" xfId="0" applyFont="1" applyBorder="1"/>
    <xf numFmtId="0" fontId="10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10" fillId="0" borderId="6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16" fontId="11" fillId="0" borderId="2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/>
    <xf numFmtId="3" fontId="2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vertical="top" wrapText="1"/>
    </xf>
    <xf numFmtId="0" fontId="2" fillId="0" borderId="0" xfId="0" applyFont="1" applyFill="1"/>
    <xf numFmtId="0" fontId="2" fillId="3" borderId="1" xfId="0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textRotation="90" wrapTex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/>
    <xf numFmtId="0" fontId="2" fillId="0" borderId="0" xfId="1" applyFont="1" applyFill="1" applyBorder="1" applyAlignment="1">
      <alignment vertical="top" wrapText="1"/>
    </xf>
    <xf numFmtId="0" fontId="2" fillId="0" borderId="0" xfId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 textRotation="90" wrapText="1"/>
    </xf>
    <xf numFmtId="0" fontId="22" fillId="0" borderId="0" xfId="0" applyFont="1" applyAlignment="1"/>
    <xf numFmtId="3" fontId="2" fillId="0" borderId="0" xfId="0" applyNumberFormat="1" applyFont="1" applyBorder="1" applyAlignment="1">
      <alignment horizontal="left" vertical="center"/>
    </xf>
    <xf numFmtId="0" fontId="23" fillId="0" borderId="0" xfId="0" applyFont="1"/>
    <xf numFmtId="0" fontId="23" fillId="0" borderId="0" xfId="0" applyFont="1" applyFill="1"/>
    <xf numFmtId="0" fontId="23" fillId="3" borderId="0" xfId="0" applyFont="1" applyFill="1"/>
    <xf numFmtId="3" fontId="2" fillId="0" borderId="0" xfId="0" applyNumberFormat="1" applyFont="1" applyBorder="1" applyAlignment="1">
      <alignment horizontal="left"/>
    </xf>
    <xf numFmtId="0" fontId="22" fillId="0" borderId="0" xfId="0" applyFont="1" applyFill="1" applyAlignment="1"/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left"/>
    </xf>
    <xf numFmtId="0" fontId="0" fillId="0" borderId="0" xfId="0" applyFill="1"/>
    <xf numFmtId="0" fontId="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right" vertical="top"/>
    </xf>
    <xf numFmtId="0" fontId="2" fillId="3" borderId="1" xfId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3" fontId="2" fillId="3" borderId="1" xfId="0" applyNumberFormat="1" applyFont="1" applyFill="1" applyBorder="1" applyAlignment="1">
      <alignment horizontal="center" vertical="top"/>
    </xf>
    <xf numFmtId="0" fontId="2" fillId="3" borderId="1" xfId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vertical="top"/>
    </xf>
    <xf numFmtId="0" fontId="2" fillId="3" borderId="1" xfId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1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/>
    </xf>
    <xf numFmtId="0" fontId="16" fillId="4" borderId="0" xfId="0" applyFont="1" applyFill="1" applyBorder="1" applyAlignment="1">
      <alignment horizontal="center" vertical="center"/>
    </xf>
    <xf numFmtId="0" fontId="16" fillId="0" borderId="0" xfId="0" applyFont="1" applyBorder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 vertical="center"/>
    </xf>
    <xf numFmtId="0" fontId="25" fillId="0" borderId="0" xfId="0" applyFont="1" applyAlignment="1"/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0" fillId="0" borderId="0" xfId="0" applyAlignment="1"/>
    <xf numFmtId="0" fontId="0" fillId="3" borderId="0" xfId="0" applyFill="1"/>
    <xf numFmtId="0" fontId="7" fillId="3" borderId="8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3" fontId="2" fillId="3" borderId="2" xfId="0" applyNumberFormat="1" applyFont="1" applyFill="1" applyBorder="1" applyAlignment="1">
      <alignment horizontal="center" vertical="top"/>
    </xf>
    <xf numFmtId="0" fontId="23" fillId="3" borderId="1" xfId="0" applyFont="1" applyFill="1" applyBorder="1"/>
    <xf numFmtId="0" fontId="23" fillId="3" borderId="0" xfId="0" applyFont="1" applyFill="1" applyBorder="1"/>
    <xf numFmtId="0" fontId="24" fillId="3" borderId="0" xfId="0" applyFont="1" applyFill="1"/>
    <xf numFmtId="0" fontId="18" fillId="3" borderId="0" xfId="0" applyFont="1" applyFill="1" applyAlignment="1">
      <alignment horizontal="center"/>
    </xf>
    <xf numFmtId="0" fontId="18" fillId="3" borderId="0" xfId="0" applyFont="1" applyFill="1" applyAlignment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wrapText="1"/>
    </xf>
    <xf numFmtId="0" fontId="7" fillId="3" borderId="2" xfId="0" applyFont="1" applyFill="1" applyBorder="1"/>
    <xf numFmtId="0" fontId="8" fillId="3" borderId="0" xfId="0" applyFont="1" applyFill="1"/>
    <xf numFmtId="0" fontId="2" fillId="3" borderId="1" xfId="0" applyFont="1" applyFill="1" applyBorder="1"/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165" fontId="2" fillId="3" borderId="1" xfId="0" applyNumberFormat="1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left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7" fillId="3" borderId="1" xfId="0" applyFont="1" applyFill="1" applyBorder="1"/>
    <xf numFmtId="0" fontId="2" fillId="3" borderId="0" xfId="0" applyFont="1" applyFill="1" applyBorder="1"/>
    <xf numFmtId="0" fontId="23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 vertical="center"/>
    </xf>
    <xf numFmtId="3" fontId="2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textRotation="90" wrapText="1"/>
    </xf>
    <xf numFmtId="0" fontId="17" fillId="3" borderId="0" xfId="0" applyFont="1" applyFill="1" applyBorder="1"/>
    <xf numFmtId="0" fontId="22" fillId="3" borderId="0" xfId="0" applyFont="1" applyFill="1" applyAlignment="1"/>
    <xf numFmtId="0" fontId="23" fillId="3" borderId="0" xfId="0" applyFont="1" applyFill="1" applyAlignment="1">
      <alignment horizontal="center" vertical="center"/>
    </xf>
    <xf numFmtId="3" fontId="2" fillId="3" borderId="0" xfId="0" applyNumberFormat="1" applyFont="1" applyFill="1" applyBorder="1" applyAlignment="1">
      <alignment horizontal="left"/>
    </xf>
    <xf numFmtId="0" fontId="22" fillId="3" borderId="0" xfId="0" applyFont="1" applyFill="1" applyAlignment="1">
      <alignment horizontal="left"/>
    </xf>
    <xf numFmtId="0" fontId="24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center" vertical="top"/>
    </xf>
    <xf numFmtId="0" fontId="18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22" fillId="0" borderId="0" xfId="0" applyFont="1" applyFill="1"/>
    <xf numFmtId="0" fontId="22" fillId="0" borderId="0" xfId="0" applyFont="1" applyAlignment="1">
      <alignment horizontal="right" vertical="center"/>
    </xf>
    <xf numFmtId="0" fontId="2" fillId="3" borderId="1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center" wrapText="1"/>
    </xf>
    <xf numFmtId="0" fontId="29" fillId="3" borderId="1" xfId="0" applyFont="1" applyFill="1" applyBorder="1" applyAlignment="1">
      <alignment horizontal="center" vertical="top" wrapText="1"/>
    </xf>
    <xf numFmtId="0" fontId="29" fillId="3" borderId="1" xfId="0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14" fillId="3" borderId="0" xfId="0" applyFont="1" applyFill="1" applyAlignment="1"/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2" fillId="3" borderId="4" xfId="0" applyFont="1" applyFill="1" applyBorder="1"/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1" fontId="7" fillId="3" borderId="5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2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center"/>
    </xf>
    <xf numFmtId="3" fontId="2" fillId="3" borderId="3" xfId="0" applyNumberFormat="1" applyFont="1" applyFill="1" applyBorder="1" applyAlignment="1">
      <alignment horizontal="right"/>
    </xf>
    <xf numFmtId="3" fontId="2" fillId="3" borderId="3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28" fillId="3" borderId="1" xfId="0" applyFont="1" applyFill="1" applyBorder="1" applyAlignment="1">
      <alignment horizontal="justify" vertical="center" wrapText="1"/>
    </xf>
    <xf numFmtId="0" fontId="28" fillId="3" borderId="1" xfId="0" applyFont="1" applyFill="1" applyBorder="1" applyAlignment="1">
      <alignment horizontal="justify" vertical="center"/>
    </xf>
    <xf numFmtId="0" fontId="2" fillId="3" borderId="1" xfId="1" applyFont="1" applyFill="1" applyBorder="1" applyAlignment="1">
      <alignment vertical="center" wrapText="1"/>
    </xf>
    <xf numFmtId="0" fontId="22" fillId="3" borderId="0" xfId="0" applyFont="1" applyFill="1"/>
    <xf numFmtId="0" fontId="18" fillId="3" borderId="0" xfId="0" applyFont="1" applyFill="1" applyAlignment="1">
      <alignment horizontal="center"/>
    </xf>
    <xf numFmtId="0" fontId="18" fillId="3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 vertical="top"/>
    </xf>
    <xf numFmtId="0" fontId="15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7" fillId="3" borderId="0" xfId="0" applyFont="1" applyFill="1" applyAlignment="1"/>
    <xf numFmtId="0" fontId="18" fillId="3" borderId="2" xfId="0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2" fillId="3" borderId="1" xfId="1" applyFont="1" applyFill="1" applyBorder="1"/>
    <xf numFmtId="0" fontId="2" fillId="3" borderId="1" xfId="1" applyFont="1" applyFill="1" applyBorder="1" applyAlignment="1">
      <alignment horizontal="left"/>
    </xf>
    <xf numFmtId="0" fontId="2" fillId="3" borderId="0" xfId="1" applyFont="1" applyFill="1" applyAlignment="1">
      <alignment wrapText="1"/>
    </xf>
    <xf numFmtId="0" fontId="2" fillId="3" borderId="1" xfId="1" applyFont="1" applyFill="1" applyBorder="1" applyAlignment="1">
      <alignment horizontal="left" wrapText="1"/>
    </xf>
    <xf numFmtId="49" fontId="2" fillId="3" borderId="1" xfId="1" applyNumberFormat="1" applyFont="1" applyFill="1" applyBorder="1" applyAlignment="1">
      <alignment horizontal="left" vertical="center"/>
    </xf>
    <xf numFmtId="49" fontId="2" fillId="3" borderId="1" xfId="1" applyNumberFormat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wrapText="1"/>
    </xf>
    <xf numFmtId="0" fontId="2" fillId="3" borderId="1" xfId="1" applyFont="1" applyFill="1" applyBorder="1" applyAlignment="1">
      <alignment horizontal="center"/>
    </xf>
    <xf numFmtId="49" fontId="2" fillId="3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/>
    </xf>
    <xf numFmtId="49" fontId="2" fillId="3" borderId="13" xfId="1" applyNumberFormat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vertical="top"/>
    </xf>
    <xf numFmtId="0" fontId="18" fillId="0" borderId="0" xfId="0" applyFont="1" applyAlignment="1">
      <alignment horizontal="center" vertical="center"/>
    </xf>
    <xf numFmtId="49" fontId="2" fillId="3" borderId="1" xfId="1" applyNumberFormat="1" applyFont="1" applyFill="1" applyBorder="1" applyAlignment="1">
      <alignment horizontal="right"/>
    </xf>
    <xf numFmtId="0" fontId="7" fillId="3" borderId="1" xfId="1" applyFont="1" applyFill="1" applyBorder="1" applyAlignment="1">
      <alignment horizontal="right"/>
    </xf>
    <xf numFmtId="0" fontId="7" fillId="3" borderId="1" xfId="1" applyFont="1" applyFill="1" applyBorder="1" applyAlignment="1">
      <alignment horizontal="right" vertical="top"/>
    </xf>
    <xf numFmtId="0" fontId="7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right"/>
    </xf>
    <xf numFmtId="0" fontId="7" fillId="3" borderId="1" xfId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left" vertical="top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4" fillId="3" borderId="0" xfId="0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18" fillId="3" borderId="0" xfId="0" applyFont="1" applyFill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3" borderId="7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textRotation="90" wrapText="1"/>
    </xf>
    <xf numFmtId="0" fontId="7" fillId="3" borderId="9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0" xfId="0" applyFont="1" applyAlignment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8" fillId="3" borderId="0" xfId="0" applyFont="1" applyFill="1" applyAlignment="1">
      <alignment horizontal="center" vertical="center" wrapText="1"/>
    </xf>
    <xf numFmtId="0" fontId="18" fillId="3" borderId="0" xfId="0" applyFont="1" applyFill="1" applyAlignment="1">
      <alignment horizontal="center" wrapText="1"/>
    </xf>
    <xf numFmtId="0" fontId="14" fillId="3" borderId="0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0" fontId="0" fillId="3" borderId="2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3" xfId="0" applyFill="1" applyBorder="1" applyAlignment="1">
      <alignment horizontal="center" vertical="center" textRotation="90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ru.wikipedia.org/wiki/%D0%93%D0%9E%D0%A1%D0%A2" TargetMode="External"/><Relationship Id="rId2" Type="http://schemas.openxmlformats.org/officeDocument/2006/relationships/hyperlink" Target="https://standartgost.ru/g/%D0%93%D0%9E%D0%A1%D0%A2_17465-80" TargetMode="External"/><Relationship Id="rId1" Type="http://schemas.openxmlformats.org/officeDocument/2006/relationships/hyperlink" Target="https://standartgost.ru/g/%D0%93%D0%9E%D0%A1%D0%A2_17465-80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zoomScale="75" zoomScaleNormal="75" workbookViewId="0">
      <selection activeCell="A9" sqref="A9:K9"/>
    </sheetView>
  </sheetViews>
  <sheetFormatPr defaultRowHeight="12.75" x14ac:dyDescent="0.2"/>
  <cols>
    <col min="1" max="1" width="5.28515625" customWidth="1"/>
    <col min="2" max="2" width="37" customWidth="1"/>
    <col min="3" max="3" width="12.140625" customWidth="1"/>
    <col min="4" max="4" width="8.140625" customWidth="1"/>
    <col min="5" max="5" width="10.5703125" customWidth="1"/>
    <col min="6" max="6" width="10.28515625" customWidth="1"/>
    <col min="7" max="7" width="13.7109375" customWidth="1"/>
    <col min="8" max="11" width="12.140625" customWidth="1"/>
  </cols>
  <sheetData>
    <row r="1" spans="1:11" ht="15.75" x14ac:dyDescent="0.25">
      <c r="A1" s="1"/>
      <c r="B1" s="1" t="s">
        <v>83</v>
      </c>
      <c r="C1" s="1"/>
      <c r="D1" s="1"/>
      <c r="E1" s="1"/>
      <c r="F1" s="1"/>
      <c r="G1" s="1"/>
      <c r="H1" s="251" t="s">
        <v>73</v>
      </c>
      <c r="I1" s="251"/>
      <c r="J1" s="251"/>
      <c r="K1" s="251"/>
    </row>
    <row r="2" spans="1:11" ht="15.75" x14ac:dyDescent="0.25">
      <c r="A2" s="1"/>
      <c r="B2" s="1" t="s">
        <v>84</v>
      </c>
      <c r="C2" s="1"/>
      <c r="D2" s="1"/>
      <c r="E2" s="1"/>
      <c r="F2" s="1"/>
      <c r="G2" s="1"/>
      <c r="H2" s="251" t="s">
        <v>153</v>
      </c>
      <c r="I2" s="251"/>
      <c r="J2" s="251"/>
      <c r="K2" s="251"/>
    </row>
    <row r="3" spans="1:11" ht="15.75" x14ac:dyDescent="0.25">
      <c r="A3" s="1"/>
      <c r="B3" s="1"/>
      <c r="C3" s="1"/>
      <c r="D3" s="1"/>
      <c r="E3" s="1"/>
      <c r="F3" s="1"/>
      <c r="G3" s="1"/>
      <c r="H3" s="251"/>
      <c r="I3" s="251"/>
      <c r="J3" s="251"/>
      <c r="K3" s="251"/>
    </row>
    <row r="4" spans="1:11" ht="15.75" x14ac:dyDescent="0.25">
      <c r="A4" s="1"/>
      <c r="B4" s="1" t="s">
        <v>154</v>
      </c>
      <c r="C4" s="1"/>
      <c r="D4" s="1"/>
      <c r="E4" s="1"/>
      <c r="F4" s="1"/>
      <c r="G4" s="251"/>
      <c r="H4" s="251"/>
      <c r="I4" s="251"/>
      <c r="J4" s="251"/>
      <c r="K4" s="251"/>
    </row>
    <row r="5" spans="1:11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.75" x14ac:dyDescent="0.25">
      <c r="A7" s="251" t="s">
        <v>74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</row>
    <row r="8" spans="1:11" ht="15.75" x14ac:dyDescent="0.25">
      <c r="A8" s="251" t="s">
        <v>75</v>
      </c>
      <c r="B8" s="251"/>
      <c r="C8" s="251"/>
      <c r="D8" s="251"/>
      <c r="E8" s="251"/>
      <c r="F8" s="251"/>
      <c r="G8" s="251"/>
      <c r="H8" s="251"/>
      <c r="I8" s="251"/>
      <c r="J8" s="251"/>
      <c r="K8" s="251"/>
    </row>
    <row r="9" spans="1:11" ht="15.75" x14ac:dyDescent="0.25">
      <c r="A9" s="251" t="s">
        <v>140</v>
      </c>
      <c r="B9" s="251"/>
      <c r="C9" s="251"/>
      <c r="D9" s="251"/>
      <c r="E9" s="251"/>
      <c r="F9" s="251"/>
      <c r="G9" s="251"/>
      <c r="H9" s="251"/>
      <c r="I9" s="251"/>
      <c r="J9" s="251"/>
      <c r="K9" s="251"/>
    </row>
    <row r="10" spans="1:11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28.5" customHeight="1" x14ac:dyDescent="0.2">
      <c r="A12" s="252" t="s">
        <v>0</v>
      </c>
      <c r="B12" s="252" t="s">
        <v>1</v>
      </c>
      <c r="C12" s="252" t="s">
        <v>55</v>
      </c>
      <c r="D12" s="252" t="s">
        <v>2</v>
      </c>
      <c r="E12" s="253" t="s">
        <v>80</v>
      </c>
      <c r="F12" s="253" t="s">
        <v>81</v>
      </c>
      <c r="G12" s="252" t="s">
        <v>82</v>
      </c>
      <c r="H12" s="255" t="s">
        <v>141</v>
      </c>
      <c r="I12" s="256"/>
      <c r="J12" s="256"/>
      <c r="K12" s="257"/>
    </row>
    <row r="13" spans="1:11" ht="27" customHeight="1" x14ac:dyDescent="0.2">
      <c r="A13" s="252"/>
      <c r="B13" s="252"/>
      <c r="C13" s="252"/>
      <c r="D13" s="252"/>
      <c r="E13" s="258"/>
      <c r="F13" s="258"/>
      <c r="G13" s="252"/>
      <c r="H13" s="253" t="s">
        <v>3</v>
      </c>
      <c r="I13" s="253" t="s">
        <v>4</v>
      </c>
      <c r="J13" s="253" t="s">
        <v>5</v>
      </c>
      <c r="K13" s="253" t="s">
        <v>19</v>
      </c>
    </row>
    <row r="14" spans="1:11" ht="26.25" customHeight="1" x14ac:dyDescent="0.2">
      <c r="A14" s="252"/>
      <c r="B14" s="252"/>
      <c r="C14" s="252"/>
      <c r="D14" s="252"/>
      <c r="E14" s="254"/>
      <c r="F14" s="254"/>
      <c r="G14" s="252"/>
      <c r="H14" s="254"/>
      <c r="I14" s="254"/>
      <c r="J14" s="254"/>
      <c r="K14" s="254"/>
    </row>
    <row r="15" spans="1:11" ht="15.75" x14ac:dyDescent="0.25">
      <c r="A15" s="259" t="s">
        <v>30</v>
      </c>
      <c r="B15" s="259"/>
      <c r="C15" s="259"/>
      <c r="D15" s="259"/>
      <c r="E15" s="259"/>
      <c r="F15" s="259"/>
      <c r="G15" s="259"/>
      <c r="H15" s="259"/>
      <c r="I15" s="259"/>
      <c r="J15" s="259"/>
      <c r="K15" s="259"/>
    </row>
    <row r="16" spans="1:11" ht="15.75" x14ac:dyDescent="0.2">
      <c r="A16" s="3">
        <v>1</v>
      </c>
      <c r="B16" s="4" t="s">
        <v>118</v>
      </c>
      <c r="C16" s="2" t="s">
        <v>6</v>
      </c>
      <c r="D16" s="2" t="s">
        <v>7</v>
      </c>
      <c r="E16" s="2">
        <v>5</v>
      </c>
      <c r="F16" s="2">
        <v>5000</v>
      </c>
      <c r="G16" s="2">
        <v>1000</v>
      </c>
      <c r="H16" s="2">
        <v>250</v>
      </c>
      <c r="I16" s="2">
        <v>250</v>
      </c>
      <c r="J16" s="2">
        <v>250</v>
      </c>
      <c r="K16" s="2">
        <v>250</v>
      </c>
    </row>
    <row r="17" spans="1:11" ht="15.75" x14ac:dyDescent="0.2">
      <c r="A17" s="3">
        <v>2</v>
      </c>
      <c r="B17" s="4" t="s">
        <v>8</v>
      </c>
      <c r="C17" s="2" t="s">
        <v>10</v>
      </c>
      <c r="D17" s="2" t="s">
        <v>7</v>
      </c>
      <c r="E17" s="2">
        <v>0.45</v>
      </c>
      <c r="F17" s="2">
        <v>9000</v>
      </c>
      <c r="G17" s="2">
        <v>20000</v>
      </c>
      <c r="H17" s="2"/>
      <c r="I17" s="2"/>
      <c r="J17" s="2"/>
      <c r="K17" s="2"/>
    </row>
    <row r="18" spans="1:11" ht="15.75" x14ac:dyDescent="0.2">
      <c r="A18" s="3">
        <v>3</v>
      </c>
      <c r="B18" s="4" t="s">
        <v>9</v>
      </c>
      <c r="C18" s="2"/>
      <c r="D18" s="2" t="s">
        <v>18</v>
      </c>
      <c r="E18" s="2">
        <v>2.5</v>
      </c>
      <c r="F18" s="2">
        <v>1355</v>
      </c>
      <c r="G18" s="2">
        <v>542</v>
      </c>
      <c r="H18" s="2">
        <v>271</v>
      </c>
      <c r="I18" s="2"/>
      <c r="J18" s="2">
        <v>271</v>
      </c>
      <c r="K18" s="2"/>
    </row>
    <row r="19" spans="1:11" ht="15.75" x14ac:dyDescent="0.2">
      <c r="A19" s="3">
        <v>4</v>
      </c>
      <c r="B19" s="4" t="s">
        <v>116</v>
      </c>
      <c r="C19" s="2" t="s">
        <v>117</v>
      </c>
      <c r="D19" s="2" t="s">
        <v>7</v>
      </c>
      <c r="E19" s="2">
        <v>3</v>
      </c>
      <c r="F19" s="2">
        <v>3000</v>
      </c>
      <c r="G19" s="2">
        <v>1000</v>
      </c>
      <c r="H19" s="2">
        <v>250</v>
      </c>
      <c r="I19" s="2">
        <v>250</v>
      </c>
      <c r="J19" s="2">
        <v>250</v>
      </c>
      <c r="K19" s="2">
        <v>250</v>
      </c>
    </row>
    <row r="20" spans="1:11" ht="15.75" x14ac:dyDescent="0.2">
      <c r="A20" s="3">
        <v>5</v>
      </c>
      <c r="B20" s="4" t="s">
        <v>11</v>
      </c>
      <c r="C20" s="2"/>
      <c r="D20" s="2" t="s">
        <v>7</v>
      </c>
      <c r="E20" s="2">
        <v>4</v>
      </c>
      <c r="F20" s="2">
        <v>800</v>
      </c>
      <c r="G20" s="2">
        <v>200</v>
      </c>
      <c r="H20" s="2">
        <v>50</v>
      </c>
      <c r="I20" s="2">
        <v>50</v>
      </c>
      <c r="J20" s="2">
        <v>50</v>
      </c>
      <c r="K20" s="2">
        <v>50</v>
      </c>
    </row>
    <row r="21" spans="1:11" ht="15.75" x14ac:dyDescent="0.2">
      <c r="A21" s="3">
        <v>6</v>
      </c>
      <c r="B21" s="4" t="s">
        <v>12</v>
      </c>
      <c r="C21" s="2"/>
      <c r="D21" s="2" t="s">
        <v>7</v>
      </c>
      <c r="E21" s="2">
        <v>15</v>
      </c>
      <c r="F21" s="2">
        <v>1500</v>
      </c>
      <c r="G21" s="2">
        <v>100</v>
      </c>
      <c r="H21" s="2">
        <v>50</v>
      </c>
      <c r="I21" s="2"/>
      <c r="J21" s="2">
        <v>50</v>
      </c>
      <c r="K21" s="2"/>
    </row>
    <row r="22" spans="1:11" ht="15.75" x14ac:dyDescent="0.2">
      <c r="A22" s="3">
        <v>7</v>
      </c>
      <c r="B22" s="4" t="s">
        <v>13</v>
      </c>
      <c r="C22" s="2" t="s">
        <v>119</v>
      </c>
      <c r="D22" s="2" t="s">
        <v>7</v>
      </c>
      <c r="E22" s="2">
        <v>2</v>
      </c>
      <c r="F22" s="2">
        <v>500</v>
      </c>
      <c r="G22" s="2">
        <v>250</v>
      </c>
      <c r="H22" s="2">
        <v>150</v>
      </c>
      <c r="I22" s="2"/>
      <c r="J22" s="2">
        <v>100</v>
      </c>
      <c r="K22" s="2"/>
    </row>
    <row r="23" spans="1:11" ht="15.75" x14ac:dyDescent="0.2">
      <c r="A23" s="3">
        <v>8</v>
      </c>
      <c r="B23" s="4" t="s">
        <v>13</v>
      </c>
      <c r="C23" s="2" t="s">
        <v>120</v>
      </c>
      <c r="D23" s="2" t="s">
        <v>7</v>
      </c>
      <c r="E23" s="2">
        <v>2</v>
      </c>
      <c r="F23" s="2">
        <v>200</v>
      </c>
      <c r="G23" s="2">
        <v>100</v>
      </c>
      <c r="H23" s="2">
        <v>50</v>
      </c>
      <c r="I23" s="2"/>
      <c r="J23" s="2">
        <v>50</v>
      </c>
      <c r="K23" s="2"/>
    </row>
    <row r="24" spans="1:11" ht="15.75" x14ac:dyDescent="0.2">
      <c r="A24" s="3">
        <v>9</v>
      </c>
      <c r="B24" s="4" t="s">
        <v>121</v>
      </c>
      <c r="C24" s="2" t="s">
        <v>122</v>
      </c>
      <c r="D24" s="2" t="s">
        <v>7</v>
      </c>
      <c r="E24" s="2">
        <v>8</v>
      </c>
      <c r="F24" s="2">
        <v>400</v>
      </c>
      <c r="G24" s="2">
        <v>50</v>
      </c>
      <c r="H24" s="2">
        <v>50</v>
      </c>
      <c r="I24" s="2"/>
      <c r="J24" s="2"/>
      <c r="K24" s="2"/>
    </row>
    <row r="25" spans="1:11" ht="33.75" customHeight="1" x14ac:dyDescent="0.2">
      <c r="A25" s="3">
        <v>10</v>
      </c>
      <c r="B25" s="4" t="s">
        <v>123</v>
      </c>
      <c r="C25" s="2" t="s">
        <v>85</v>
      </c>
      <c r="D25" s="2" t="s">
        <v>31</v>
      </c>
      <c r="E25" s="2">
        <v>1.5</v>
      </c>
      <c r="F25" s="2">
        <v>300</v>
      </c>
      <c r="G25" s="2">
        <v>200</v>
      </c>
      <c r="H25" s="2">
        <v>50</v>
      </c>
      <c r="I25" s="2">
        <v>50</v>
      </c>
      <c r="J25" s="2">
        <v>50</v>
      </c>
      <c r="K25" s="2">
        <v>50</v>
      </c>
    </row>
    <row r="26" spans="1:11" ht="31.5" x14ac:dyDescent="0.2">
      <c r="A26" s="3">
        <v>11</v>
      </c>
      <c r="B26" s="4" t="s">
        <v>14</v>
      </c>
      <c r="C26" s="2" t="s">
        <v>124</v>
      </c>
      <c r="D26" s="2" t="s">
        <v>7</v>
      </c>
      <c r="E26" s="2">
        <v>13</v>
      </c>
      <c r="F26" s="2">
        <v>650</v>
      </c>
      <c r="G26" s="2">
        <v>50</v>
      </c>
      <c r="H26" s="2">
        <v>50</v>
      </c>
      <c r="I26" s="2"/>
      <c r="J26" s="2"/>
      <c r="K26" s="2"/>
    </row>
    <row r="27" spans="1:11" ht="31.5" x14ac:dyDescent="0.2">
      <c r="A27" s="3">
        <v>12</v>
      </c>
      <c r="B27" s="4" t="s">
        <v>15</v>
      </c>
      <c r="C27" s="2" t="s">
        <v>125</v>
      </c>
      <c r="D27" s="2" t="s">
        <v>18</v>
      </c>
      <c r="E27" s="2">
        <v>0.8</v>
      </c>
      <c r="F27" s="2">
        <v>40</v>
      </c>
      <c r="G27" s="2">
        <v>500</v>
      </c>
      <c r="H27" s="2">
        <v>125</v>
      </c>
      <c r="I27" s="2">
        <v>125</v>
      </c>
      <c r="J27" s="2">
        <v>125</v>
      </c>
      <c r="K27" s="2">
        <v>125</v>
      </c>
    </row>
    <row r="28" spans="1:11" ht="15.75" x14ac:dyDescent="0.2">
      <c r="A28" s="3">
        <v>13</v>
      </c>
      <c r="B28" s="4" t="s">
        <v>86</v>
      </c>
      <c r="C28" s="2"/>
      <c r="D28" s="2" t="s">
        <v>18</v>
      </c>
      <c r="E28" s="2">
        <v>0.6</v>
      </c>
      <c r="F28" s="2">
        <v>6000</v>
      </c>
      <c r="G28" s="2">
        <v>10000</v>
      </c>
      <c r="H28" s="2">
        <v>2500</v>
      </c>
      <c r="I28" s="2">
        <v>2500</v>
      </c>
      <c r="J28" s="2">
        <v>2500</v>
      </c>
      <c r="K28" s="2">
        <v>2500</v>
      </c>
    </row>
    <row r="29" spans="1:11" ht="15.75" x14ac:dyDescent="0.2">
      <c r="A29" s="3">
        <v>14</v>
      </c>
      <c r="B29" s="4" t="s">
        <v>16</v>
      </c>
      <c r="C29" s="2"/>
      <c r="D29" s="2" t="s">
        <v>17</v>
      </c>
      <c r="E29" s="2">
        <v>0.6</v>
      </c>
      <c r="F29" s="2">
        <v>600</v>
      </c>
      <c r="G29" s="2">
        <v>1000</v>
      </c>
      <c r="H29" s="2">
        <v>500</v>
      </c>
      <c r="I29" s="2"/>
      <c r="J29" s="2">
        <v>500</v>
      </c>
      <c r="K29" s="2"/>
    </row>
    <row r="30" spans="1:11" ht="15.75" x14ac:dyDescent="0.2">
      <c r="A30" s="3">
        <v>15</v>
      </c>
      <c r="B30" s="4" t="s">
        <v>20</v>
      </c>
      <c r="C30" s="2"/>
      <c r="D30" s="2" t="s">
        <v>7</v>
      </c>
      <c r="E30" s="2">
        <v>8</v>
      </c>
      <c r="F30" s="2">
        <v>16</v>
      </c>
      <c r="G30" s="2">
        <v>2</v>
      </c>
      <c r="H30" s="2">
        <v>2</v>
      </c>
      <c r="I30" s="2"/>
      <c r="J30" s="2"/>
      <c r="K30" s="2"/>
    </row>
    <row r="31" spans="1:11" ht="15.75" x14ac:dyDescent="0.2">
      <c r="A31" s="3">
        <v>16</v>
      </c>
      <c r="B31" s="4" t="s">
        <v>21</v>
      </c>
      <c r="C31" s="2"/>
      <c r="D31" s="2" t="s">
        <v>7</v>
      </c>
      <c r="E31" s="2">
        <v>10</v>
      </c>
      <c r="F31" s="2">
        <v>20</v>
      </c>
      <c r="G31" s="2">
        <v>2</v>
      </c>
      <c r="H31" s="2">
        <v>2</v>
      </c>
      <c r="I31" s="2"/>
      <c r="J31" s="2"/>
      <c r="K31" s="2"/>
    </row>
    <row r="32" spans="1:11" ht="15.75" x14ac:dyDescent="0.2">
      <c r="A32" s="3">
        <v>17</v>
      </c>
      <c r="B32" s="4" t="s">
        <v>22</v>
      </c>
      <c r="C32" s="2"/>
      <c r="D32" s="2" t="s">
        <v>31</v>
      </c>
      <c r="E32" s="2">
        <v>5</v>
      </c>
      <c r="F32" s="2">
        <v>500</v>
      </c>
      <c r="G32" s="2">
        <v>100</v>
      </c>
      <c r="H32" s="2"/>
      <c r="I32" s="2"/>
      <c r="J32" s="2"/>
      <c r="K32" s="2"/>
    </row>
    <row r="33" spans="1:11" ht="15.75" x14ac:dyDescent="0.2">
      <c r="A33" s="3">
        <v>18</v>
      </c>
      <c r="B33" s="4" t="s">
        <v>23</v>
      </c>
      <c r="C33" s="2" t="s">
        <v>126</v>
      </c>
      <c r="D33" s="2" t="s">
        <v>18</v>
      </c>
      <c r="E33" s="2">
        <v>6.7</v>
      </c>
      <c r="F33" s="2">
        <v>1340</v>
      </c>
      <c r="G33" s="2">
        <v>200</v>
      </c>
      <c r="H33" s="2">
        <v>100</v>
      </c>
      <c r="I33" s="2"/>
      <c r="J33" s="2">
        <v>100</v>
      </c>
      <c r="K33" s="2"/>
    </row>
    <row r="34" spans="1:11" ht="31.5" x14ac:dyDescent="0.2">
      <c r="A34" s="3">
        <v>19</v>
      </c>
      <c r="B34" s="4" t="s">
        <v>24</v>
      </c>
      <c r="C34" s="2" t="s">
        <v>127</v>
      </c>
      <c r="D34" s="2" t="s">
        <v>18</v>
      </c>
      <c r="E34" s="2">
        <v>40</v>
      </c>
      <c r="F34" s="2">
        <v>2400</v>
      </c>
      <c r="G34" s="2">
        <v>60</v>
      </c>
      <c r="H34" s="2">
        <v>60</v>
      </c>
      <c r="I34" s="2"/>
      <c r="J34" s="2"/>
      <c r="K34" s="2"/>
    </row>
    <row r="35" spans="1:11" ht="31.5" x14ac:dyDescent="0.2">
      <c r="A35" s="3">
        <v>20</v>
      </c>
      <c r="B35" s="4" t="s">
        <v>25</v>
      </c>
      <c r="C35" s="2" t="s">
        <v>132</v>
      </c>
      <c r="D35" s="2" t="s">
        <v>7</v>
      </c>
      <c r="E35" s="2">
        <v>8</v>
      </c>
      <c r="F35" s="2">
        <v>800</v>
      </c>
      <c r="G35" s="2">
        <v>100</v>
      </c>
      <c r="H35" s="2">
        <v>100</v>
      </c>
      <c r="I35" s="2"/>
      <c r="J35" s="2"/>
      <c r="K35" s="2"/>
    </row>
    <row r="36" spans="1:11" ht="15.75" x14ac:dyDescent="0.2">
      <c r="A36" s="3">
        <v>21</v>
      </c>
      <c r="B36" s="4" t="s">
        <v>129</v>
      </c>
      <c r="C36" s="2" t="s">
        <v>128</v>
      </c>
      <c r="D36" s="2" t="s">
        <v>7</v>
      </c>
      <c r="E36" s="2">
        <v>40</v>
      </c>
      <c r="F36" s="2">
        <v>4000</v>
      </c>
      <c r="G36" s="2">
        <v>100</v>
      </c>
      <c r="H36" s="2">
        <v>100</v>
      </c>
      <c r="I36" s="2"/>
      <c r="J36" s="2"/>
      <c r="K36" s="2"/>
    </row>
    <row r="37" spans="1:11" ht="31.5" x14ac:dyDescent="0.2">
      <c r="A37" s="3">
        <v>22</v>
      </c>
      <c r="B37" s="4" t="s">
        <v>130</v>
      </c>
      <c r="C37" s="2" t="s">
        <v>131</v>
      </c>
      <c r="D37" s="2" t="s">
        <v>7</v>
      </c>
      <c r="E37" s="2">
        <v>5</v>
      </c>
      <c r="F37" s="2">
        <v>800</v>
      </c>
      <c r="G37" s="2">
        <v>160</v>
      </c>
      <c r="H37" s="2"/>
      <c r="I37" s="2">
        <v>160</v>
      </c>
      <c r="J37" s="2"/>
      <c r="K37" s="2"/>
    </row>
    <row r="38" spans="1:11" ht="31.5" x14ac:dyDescent="0.2">
      <c r="A38" s="3">
        <v>23</v>
      </c>
      <c r="B38" s="4" t="s">
        <v>26</v>
      </c>
      <c r="C38" s="2" t="s">
        <v>133</v>
      </c>
      <c r="D38" s="2" t="s">
        <v>7</v>
      </c>
      <c r="E38" s="2">
        <v>10</v>
      </c>
      <c r="F38" s="2">
        <v>800</v>
      </c>
      <c r="G38" s="2">
        <v>80</v>
      </c>
      <c r="H38" s="2"/>
      <c r="I38" s="2">
        <v>80</v>
      </c>
      <c r="J38" s="2"/>
      <c r="K38" s="2"/>
    </row>
    <row r="39" spans="1:11" ht="15.75" x14ac:dyDescent="0.2">
      <c r="A39" s="3">
        <v>24</v>
      </c>
      <c r="B39" s="4" t="s">
        <v>27</v>
      </c>
      <c r="C39" s="2" t="s">
        <v>128</v>
      </c>
      <c r="D39" s="2" t="s">
        <v>7</v>
      </c>
      <c r="E39" s="2">
        <v>40</v>
      </c>
      <c r="F39" s="2">
        <v>2000</v>
      </c>
      <c r="G39" s="2">
        <v>50</v>
      </c>
      <c r="H39" s="2">
        <v>50</v>
      </c>
      <c r="I39" s="2"/>
      <c r="J39" s="2"/>
      <c r="K39" s="2"/>
    </row>
    <row r="40" spans="1:11" ht="31.5" x14ac:dyDescent="0.2">
      <c r="A40" s="3">
        <v>25</v>
      </c>
      <c r="B40" s="4" t="s">
        <v>28</v>
      </c>
      <c r="C40" s="2" t="s">
        <v>87</v>
      </c>
      <c r="D40" s="2" t="s">
        <v>7</v>
      </c>
      <c r="E40" s="2">
        <v>30</v>
      </c>
      <c r="F40" s="2">
        <v>3000</v>
      </c>
      <c r="G40" s="2">
        <v>100</v>
      </c>
      <c r="H40" s="2">
        <v>100</v>
      </c>
      <c r="I40" s="2"/>
      <c r="J40" s="2"/>
      <c r="K40" s="2"/>
    </row>
    <row r="41" spans="1:11" ht="31.5" x14ac:dyDescent="0.2">
      <c r="A41" s="3">
        <v>26</v>
      </c>
      <c r="B41" s="4" t="s">
        <v>88</v>
      </c>
      <c r="C41" s="2" t="s">
        <v>134</v>
      </c>
      <c r="D41" s="2" t="s">
        <v>18</v>
      </c>
      <c r="E41" s="2">
        <v>41</v>
      </c>
      <c r="F41" s="2">
        <v>820</v>
      </c>
      <c r="G41" s="2">
        <v>20</v>
      </c>
      <c r="H41" s="2">
        <v>20</v>
      </c>
      <c r="I41" s="2"/>
      <c r="J41" s="2"/>
      <c r="K41" s="2"/>
    </row>
    <row r="42" spans="1:11" ht="31.5" x14ac:dyDescent="0.2">
      <c r="A42" s="3">
        <v>27</v>
      </c>
      <c r="B42" s="4" t="s">
        <v>29</v>
      </c>
      <c r="C42" s="2" t="s">
        <v>135</v>
      </c>
      <c r="D42" s="2" t="s">
        <v>18</v>
      </c>
      <c r="E42" s="2">
        <v>15</v>
      </c>
      <c r="F42" s="2">
        <v>1125</v>
      </c>
      <c r="G42" s="2">
        <v>75</v>
      </c>
      <c r="H42" s="2">
        <v>50</v>
      </c>
      <c r="I42" s="2">
        <v>25</v>
      </c>
      <c r="J42" s="2"/>
      <c r="K42" s="2"/>
    </row>
    <row r="43" spans="1:11" ht="31.5" x14ac:dyDescent="0.2">
      <c r="A43" s="3">
        <v>28</v>
      </c>
      <c r="B43" s="4" t="s">
        <v>89</v>
      </c>
      <c r="C43" s="2" t="s">
        <v>136</v>
      </c>
      <c r="D43" s="2" t="s">
        <v>90</v>
      </c>
      <c r="E43" s="2">
        <v>40</v>
      </c>
      <c r="F43" s="2">
        <v>2800</v>
      </c>
      <c r="G43" s="2">
        <v>70</v>
      </c>
      <c r="H43" s="2">
        <v>70</v>
      </c>
      <c r="I43" s="2"/>
      <c r="J43" s="2"/>
      <c r="K43" s="2"/>
    </row>
    <row r="44" spans="1:11" ht="15.75" x14ac:dyDescent="0.2">
      <c r="A44" s="3">
        <v>29</v>
      </c>
      <c r="B44" s="4" t="s">
        <v>91</v>
      </c>
      <c r="C44" s="2" t="s">
        <v>137</v>
      </c>
      <c r="D44" s="2" t="s">
        <v>92</v>
      </c>
      <c r="E44" s="2">
        <v>15</v>
      </c>
      <c r="F44" s="2">
        <v>1500</v>
      </c>
      <c r="G44" s="2">
        <v>100</v>
      </c>
      <c r="H44" s="2"/>
      <c r="I44" s="2">
        <v>100</v>
      </c>
      <c r="J44" s="2"/>
      <c r="K44" s="2"/>
    </row>
    <row r="45" spans="1:11" ht="15.75" x14ac:dyDescent="0.2">
      <c r="A45" s="3">
        <v>30</v>
      </c>
      <c r="B45" s="4" t="s">
        <v>93</v>
      </c>
      <c r="C45" s="2" t="s">
        <v>137</v>
      </c>
      <c r="D45" s="2" t="s">
        <v>92</v>
      </c>
      <c r="E45" s="2">
        <v>5</v>
      </c>
      <c r="F45" s="2">
        <v>170</v>
      </c>
      <c r="G45" s="2">
        <v>34</v>
      </c>
      <c r="H45" s="2"/>
      <c r="I45" s="2">
        <v>34</v>
      </c>
      <c r="J45" s="2"/>
      <c r="K45" s="2"/>
    </row>
    <row r="46" spans="1:11" ht="31.5" x14ac:dyDescent="0.2">
      <c r="A46" s="3">
        <v>31</v>
      </c>
      <c r="B46" s="4" t="s">
        <v>94</v>
      </c>
      <c r="C46" s="2" t="s">
        <v>131</v>
      </c>
      <c r="D46" s="2" t="s">
        <v>95</v>
      </c>
      <c r="E46" s="2">
        <v>25</v>
      </c>
      <c r="F46" s="2">
        <v>600</v>
      </c>
      <c r="G46" s="2" t="s">
        <v>96</v>
      </c>
      <c r="H46" s="2"/>
      <c r="I46" s="2" t="s">
        <v>96</v>
      </c>
      <c r="J46" s="2"/>
      <c r="K46" s="2"/>
    </row>
    <row r="47" spans="1:11" ht="47.25" x14ac:dyDescent="0.2">
      <c r="A47" s="3">
        <v>32</v>
      </c>
      <c r="B47" s="4" t="s">
        <v>97</v>
      </c>
      <c r="C47" s="2" t="s">
        <v>138</v>
      </c>
      <c r="D47" s="2" t="s">
        <v>92</v>
      </c>
      <c r="E47" s="2">
        <v>9</v>
      </c>
      <c r="F47" s="2">
        <v>10800</v>
      </c>
      <c r="G47" s="2">
        <v>1200</v>
      </c>
      <c r="H47" s="2">
        <v>600</v>
      </c>
      <c r="I47" s="2">
        <v>600</v>
      </c>
      <c r="J47" s="2"/>
      <c r="K47" s="2"/>
    </row>
    <row r="48" spans="1:11" ht="15.75" x14ac:dyDescent="0.2">
      <c r="A48" s="3">
        <v>33</v>
      </c>
      <c r="B48" s="4" t="s">
        <v>98</v>
      </c>
      <c r="C48" s="2" t="s">
        <v>128</v>
      </c>
      <c r="D48" s="2" t="s">
        <v>7</v>
      </c>
      <c r="E48" s="2">
        <v>9</v>
      </c>
      <c r="F48" s="2">
        <v>10800</v>
      </c>
      <c r="G48" s="2">
        <v>1200</v>
      </c>
      <c r="H48" s="2">
        <v>600</v>
      </c>
      <c r="I48" s="2"/>
      <c r="J48" s="2"/>
      <c r="K48" s="2">
        <v>600</v>
      </c>
    </row>
    <row r="49" spans="1:11" ht="15.75" x14ac:dyDescent="0.2">
      <c r="A49" s="3">
        <v>34</v>
      </c>
      <c r="B49" s="4" t="s">
        <v>99</v>
      </c>
      <c r="C49" s="2" t="s">
        <v>128</v>
      </c>
      <c r="D49" s="2" t="s">
        <v>18</v>
      </c>
      <c r="E49" s="2">
        <v>16</v>
      </c>
      <c r="F49" s="2">
        <v>19200</v>
      </c>
      <c r="G49" s="2">
        <v>1200</v>
      </c>
      <c r="H49" s="2">
        <v>600</v>
      </c>
      <c r="I49" s="2">
        <v>600</v>
      </c>
      <c r="J49" s="2"/>
      <c r="K49" s="2"/>
    </row>
    <row r="50" spans="1:11" ht="15.75" x14ac:dyDescent="0.2">
      <c r="A50" s="3">
        <v>35</v>
      </c>
      <c r="B50" s="4" t="s">
        <v>100</v>
      </c>
      <c r="C50" s="2" t="s">
        <v>128</v>
      </c>
      <c r="D50" s="2" t="s">
        <v>18</v>
      </c>
      <c r="E50" s="2">
        <v>16</v>
      </c>
      <c r="F50" s="2">
        <v>19200</v>
      </c>
      <c r="G50" s="2">
        <v>1200</v>
      </c>
      <c r="H50" s="2"/>
      <c r="I50" s="2">
        <v>600</v>
      </c>
      <c r="J50" s="2">
        <v>600</v>
      </c>
      <c r="K50" s="2"/>
    </row>
    <row r="51" spans="1:11" ht="15.75" x14ac:dyDescent="0.2">
      <c r="A51" s="3">
        <v>36</v>
      </c>
      <c r="B51" s="4" t="s">
        <v>101</v>
      </c>
      <c r="C51" s="2" t="s">
        <v>128</v>
      </c>
      <c r="D51" s="2" t="s">
        <v>18</v>
      </c>
      <c r="E51" s="2">
        <v>20</v>
      </c>
      <c r="F51" s="2">
        <v>300</v>
      </c>
      <c r="G51" s="2">
        <v>15</v>
      </c>
      <c r="H51" s="2">
        <v>15</v>
      </c>
      <c r="I51" s="2"/>
      <c r="J51" s="2"/>
      <c r="K51" s="2"/>
    </row>
    <row r="52" spans="1:11" ht="15.75" x14ac:dyDescent="0.2">
      <c r="A52" s="3">
        <v>37</v>
      </c>
      <c r="B52" s="4" t="s">
        <v>102</v>
      </c>
      <c r="C52" s="2" t="s">
        <v>137</v>
      </c>
      <c r="D52" s="2" t="s">
        <v>90</v>
      </c>
      <c r="E52" s="2">
        <v>0.8</v>
      </c>
      <c r="F52" s="2">
        <v>960</v>
      </c>
      <c r="G52" s="2">
        <v>1200</v>
      </c>
      <c r="H52" s="2">
        <v>600</v>
      </c>
      <c r="I52" s="2"/>
      <c r="J52" s="2"/>
      <c r="K52" s="2">
        <v>600</v>
      </c>
    </row>
    <row r="53" spans="1:11" ht="15.75" x14ac:dyDescent="0.2">
      <c r="A53" s="3">
        <v>38</v>
      </c>
      <c r="B53" s="4" t="s">
        <v>103</v>
      </c>
      <c r="C53" s="2" t="s">
        <v>128</v>
      </c>
      <c r="D53" s="2" t="s">
        <v>92</v>
      </c>
      <c r="E53" s="2">
        <v>30</v>
      </c>
      <c r="F53" s="2">
        <v>1500</v>
      </c>
      <c r="G53" s="2">
        <v>50</v>
      </c>
      <c r="H53" s="2">
        <v>50</v>
      </c>
      <c r="I53" s="2"/>
      <c r="J53" s="2"/>
      <c r="K53" s="2"/>
    </row>
    <row r="54" spans="1:11" ht="15.75" x14ac:dyDescent="0.2">
      <c r="A54" s="3">
        <v>39</v>
      </c>
      <c r="B54" s="4" t="s">
        <v>104</v>
      </c>
      <c r="C54" s="2" t="s">
        <v>137</v>
      </c>
      <c r="D54" s="2" t="s">
        <v>90</v>
      </c>
      <c r="E54" s="2">
        <v>5</v>
      </c>
      <c r="F54" s="2">
        <v>130</v>
      </c>
      <c r="G54" s="2">
        <v>26</v>
      </c>
      <c r="H54" s="2">
        <v>26</v>
      </c>
      <c r="I54" s="2"/>
      <c r="J54" s="2"/>
      <c r="K54" s="2"/>
    </row>
    <row r="55" spans="1:11" ht="15.75" x14ac:dyDescent="0.2">
      <c r="A55" s="3">
        <v>40</v>
      </c>
      <c r="B55" s="4" t="s">
        <v>105</v>
      </c>
      <c r="C55" s="2" t="s">
        <v>137</v>
      </c>
      <c r="D55" s="2" t="s">
        <v>7</v>
      </c>
      <c r="E55" s="2">
        <v>2</v>
      </c>
      <c r="F55" s="2">
        <v>40</v>
      </c>
      <c r="G55" s="2">
        <v>20</v>
      </c>
      <c r="H55" s="2"/>
      <c r="I55" s="2"/>
      <c r="J55" s="2"/>
      <c r="K55" s="2"/>
    </row>
    <row r="56" spans="1:11" ht="15.75" x14ac:dyDescent="0.2">
      <c r="A56" s="3">
        <v>41</v>
      </c>
      <c r="B56" s="4" t="s">
        <v>107</v>
      </c>
      <c r="C56" s="2" t="s">
        <v>128</v>
      </c>
      <c r="D56" s="2" t="s">
        <v>95</v>
      </c>
      <c r="E56" s="2">
        <v>4.2</v>
      </c>
      <c r="F56" s="2">
        <v>193.2</v>
      </c>
      <c r="G56" s="2">
        <v>46</v>
      </c>
      <c r="H56" s="2">
        <v>46</v>
      </c>
      <c r="I56" s="2"/>
      <c r="J56" s="2"/>
      <c r="K56" s="2"/>
    </row>
    <row r="57" spans="1:11" ht="15.75" x14ac:dyDescent="0.2">
      <c r="A57" s="3">
        <v>42</v>
      </c>
      <c r="B57" s="4" t="s">
        <v>108</v>
      </c>
      <c r="C57" s="2" t="s">
        <v>128</v>
      </c>
      <c r="D57" s="2" t="s">
        <v>92</v>
      </c>
      <c r="E57" s="2">
        <v>3</v>
      </c>
      <c r="F57" s="2">
        <v>3600</v>
      </c>
      <c r="G57" s="2">
        <v>1200</v>
      </c>
      <c r="H57" s="2">
        <v>300</v>
      </c>
      <c r="I57" s="2">
        <v>300</v>
      </c>
      <c r="J57" s="2">
        <v>300</v>
      </c>
      <c r="K57" s="2">
        <v>300</v>
      </c>
    </row>
    <row r="58" spans="1:11" ht="15.75" x14ac:dyDescent="0.2">
      <c r="A58" s="260" t="s">
        <v>106</v>
      </c>
      <c r="B58" s="260"/>
      <c r="C58" s="260"/>
      <c r="D58" s="260"/>
      <c r="E58" s="260"/>
      <c r="F58" s="260"/>
      <c r="G58" s="260"/>
      <c r="H58" s="260"/>
      <c r="I58" s="260"/>
      <c r="J58" s="260"/>
      <c r="K58" s="260"/>
    </row>
    <row r="59" spans="1:11" ht="15.75" x14ac:dyDescent="0.2">
      <c r="A59" s="3">
        <v>1</v>
      </c>
      <c r="B59" s="4" t="s">
        <v>32</v>
      </c>
      <c r="C59" s="2" t="s">
        <v>128</v>
      </c>
      <c r="D59" s="2" t="s">
        <v>7</v>
      </c>
      <c r="E59" s="2">
        <v>50</v>
      </c>
      <c r="F59" s="2">
        <v>10000</v>
      </c>
      <c r="G59" s="2">
        <v>200</v>
      </c>
      <c r="H59" s="2">
        <v>100</v>
      </c>
      <c r="I59" s="2"/>
      <c r="J59" s="2">
        <v>100</v>
      </c>
      <c r="K59" s="2"/>
    </row>
    <row r="60" spans="1:11" ht="15.75" x14ac:dyDescent="0.2">
      <c r="A60" s="3">
        <v>2</v>
      </c>
      <c r="B60" s="4" t="s">
        <v>33</v>
      </c>
      <c r="C60" s="2" t="s">
        <v>128</v>
      </c>
      <c r="D60" s="2" t="s">
        <v>7</v>
      </c>
      <c r="E60" s="2">
        <v>85</v>
      </c>
      <c r="F60" s="2">
        <v>17000</v>
      </c>
      <c r="G60" s="2">
        <v>200</v>
      </c>
      <c r="H60" s="2">
        <v>100</v>
      </c>
      <c r="I60" s="2"/>
      <c r="J60" s="2">
        <v>100</v>
      </c>
      <c r="K60" s="2"/>
    </row>
    <row r="61" spans="1:11" ht="15.75" x14ac:dyDescent="0.2">
      <c r="A61" s="3">
        <v>3</v>
      </c>
      <c r="B61" s="4" t="s">
        <v>34</v>
      </c>
      <c r="C61" s="2" t="s">
        <v>128</v>
      </c>
      <c r="D61" s="2" t="s">
        <v>7</v>
      </c>
      <c r="E61" s="2">
        <v>40</v>
      </c>
      <c r="F61" s="2">
        <v>8000</v>
      </c>
      <c r="G61" s="2">
        <v>200</v>
      </c>
      <c r="H61" s="2"/>
      <c r="I61" s="2">
        <v>100</v>
      </c>
      <c r="J61" s="2"/>
      <c r="K61" s="2">
        <v>100</v>
      </c>
    </row>
    <row r="62" spans="1:11" ht="15.75" x14ac:dyDescent="0.2">
      <c r="A62" s="3">
        <v>4</v>
      </c>
      <c r="B62" s="4" t="s">
        <v>36</v>
      </c>
      <c r="C62" s="2" t="s">
        <v>137</v>
      </c>
      <c r="D62" s="2" t="s">
        <v>7</v>
      </c>
      <c r="E62" s="2">
        <v>8</v>
      </c>
      <c r="F62" s="2">
        <v>800</v>
      </c>
      <c r="G62" s="2">
        <v>100</v>
      </c>
      <c r="H62" s="2"/>
      <c r="I62" s="2">
        <v>100</v>
      </c>
      <c r="J62" s="2"/>
      <c r="K62" s="2"/>
    </row>
    <row r="63" spans="1:11" ht="15.75" x14ac:dyDescent="0.2">
      <c r="A63" s="3">
        <v>5</v>
      </c>
      <c r="B63" s="4" t="s">
        <v>35</v>
      </c>
      <c r="C63" s="2" t="s">
        <v>137</v>
      </c>
      <c r="D63" s="2" t="s">
        <v>7</v>
      </c>
      <c r="E63" s="2">
        <v>8</v>
      </c>
      <c r="F63" s="2">
        <v>1600</v>
      </c>
      <c r="G63" s="2">
        <v>200</v>
      </c>
      <c r="H63" s="2">
        <v>100</v>
      </c>
      <c r="I63" s="2">
        <v>100</v>
      </c>
      <c r="J63" s="2"/>
      <c r="K63" s="2"/>
    </row>
    <row r="64" spans="1:11" ht="15.75" x14ac:dyDescent="0.2">
      <c r="A64" s="3">
        <v>6</v>
      </c>
      <c r="B64" s="4" t="s">
        <v>37</v>
      </c>
      <c r="C64" s="2" t="s">
        <v>137</v>
      </c>
      <c r="D64" s="2" t="s">
        <v>7</v>
      </c>
      <c r="E64" s="2">
        <v>10</v>
      </c>
      <c r="F64" s="2">
        <v>2000</v>
      </c>
      <c r="G64" s="2">
        <v>200</v>
      </c>
      <c r="H64" s="2">
        <v>100</v>
      </c>
      <c r="I64" s="2">
        <v>100</v>
      </c>
      <c r="J64" s="2"/>
      <c r="K64" s="2"/>
    </row>
    <row r="65" spans="1:11" ht="15.75" x14ac:dyDescent="0.2">
      <c r="A65" s="3">
        <v>7</v>
      </c>
      <c r="B65" s="4" t="s">
        <v>112</v>
      </c>
      <c r="C65" s="2" t="s">
        <v>128</v>
      </c>
      <c r="D65" s="2" t="s">
        <v>90</v>
      </c>
      <c r="E65" s="2">
        <v>70</v>
      </c>
      <c r="F65" s="2">
        <v>4900</v>
      </c>
      <c r="G65" s="2">
        <v>70</v>
      </c>
      <c r="H65" s="2">
        <v>70</v>
      </c>
      <c r="I65" s="2"/>
      <c r="J65" s="2"/>
      <c r="K65" s="2"/>
    </row>
    <row r="66" spans="1:11" ht="15.75" x14ac:dyDescent="0.2">
      <c r="A66" s="3">
        <v>8</v>
      </c>
      <c r="B66" s="4" t="s">
        <v>38</v>
      </c>
      <c r="C66" s="2" t="s">
        <v>137</v>
      </c>
      <c r="D66" s="2" t="s">
        <v>7</v>
      </c>
      <c r="E66" s="2">
        <v>8</v>
      </c>
      <c r="F66" s="2">
        <v>400</v>
      </c>
      <c r="G66" s="2">
        <v>50</v>
      </c>
      <c r="H66" s="2"/>
      <c r="I66" s="2">
        <v>50</v>
      </c>
      <c r="J66" s="2"/>
      <c r="K66" s="2"/>
    </row>
    <row r="67" spans="1:11" ht="15.75" x14ac:dyDescent="0.2">
      <c r="A67" s="3">
        <v>9</v>
      </c>
      <c r="B67" s="4" t="s">
        <v>39</v>
      </c>
      <c r="C67" s="2" t="s">
        <v>128</v>
      </c>
      <c r="D67" s="2" t="s">
        <v>17</v>
      </c>
      <c r="E67" s="2">
        <v>5</v>
      </c>
      <c r="F67" s="2">
        <v>7500</v>
      </c>
      <c r="G67" s="2">
        <v>1500</v>
      </c>
      <c r="H67" s="2"/>
      <c r="I67" s="2">
        <v>1500</v>
      </c>
      <c r="J67" s="2"/>
      <c r="K67" s="2"/>
    </row>
    <row r="68" spans="1:11" ht="15.75" x14ac:dyDescent="0.2">
      <c r="A68" s="3">
        <v>10</v>
      </c>
      <c r="B68" s="4" t="s">
        <v>109</v>
      </c>
      <c r="C68" s="2" t="s">
        <v>128</v>
      </c>
      <c r="D68" s="2" t="s">
        <v>95</v>
      </c>
      <c r="E68" s="2">
        <v>50</v>
      </c>
      <c r="F68" s="2">
        <v>1000</v>
      </c>
      <c r="G68" s="2">
        <v>20</v>
      </c>
      <c r="H68" s="2">
        <v>20</v>
      </c>
      <c r="I68" s="2"/>
      <c r="J68" s="2"/>
      <c r="K68" s="2"/>
    </row>
    <row r="69" spans="1:11" ht="15.75" x14ac:dyDescent="0.2">
      <c r="A69" s="3">
        <v>11</v>
      </c>
      <c r="B69" s="4" t="s">
        <v>110</v>
      </c>
      <c r="C69" s="2" t="s">
        <v>128</v>
      </c>
      <c r="D69" s="2" t="s">
        <v>7</v>
      </c>
      <c r="E69" s="2">
        <v>15</v>
      </c>
      <c r="F69" s="2">
        <v>750</v>
      </c>
      <c r="G69" s="2">
        <v>50</v>
      </c>
      <c r="H69" s="2">
        <v>50</v>
      </c>
      <c r="I69" s="2"/>
      <c r="J69" s="2"/>
      <c r="K69" s="2"/>
    </row>
    <row r="70" spans="1:11" ht="15.75" x14ac:dyDescent="0.2">
      <c r="A70" s="3">
        <v>12</v>
      </c>
      <c r="B70" s="4" t="s">
        <v>111</v>
      </c>
      <c r="C70" s="2" t="s">
        <v>128</v>
      </c>
      <c r="D70" s="2" t="s">
        <v>7</v>
      </c>
      <c r="E70" s="2">
        <v>150</v>
      </c>
      <c r="F70" s="2">
        <v>900</v>
      </c>
      <c r="G70" s="2">
        <v>6</v>
      </c>
      <c r="H70" s="2">
        <v>6</v>
      </c>
      <c r="I70" s="2"/>
      <c r="J70" s="2"/>
      <c r="K70" s="2"/>
    </row>
    <row r="71" spans="1:11" ht="15.75" x14ac:dyDescent="0.2">
      <c r="A71" s="3">
        <v>13</v>
      </c>
      <c r="B71" s="4" t="s">
        <v>113</v>
      </c>
      <c r="C71" s="2" t="s">
        <v>128</v>
      </c>
      <c r="D71" s="2" t="s">
        <v>7</v>
      </c>
      <c r="E71" s="2">
        <v>80</v>
      </c>
      <c r="F71" s="2">
        <v>800</v>
      </c>
      <c r="G71" s="2">
        <v>10</v>
      </c>
      <c r="H71" s="2">
        <v>10</v>
      </c>
      <c r="I71" s="2"/>
      <c r="J71" s="2"/>
      <c r="K71" s="2"/>
    </row>
    <row r="72" spans="1:11" ht="15.75" x14ac:dyDescent="0.2">
      <c r="A72" s="3">
        <v>14</v>
      </c>
      <c r="B72" s="4" t="s">
        <v>114</v>
      </c>
      <c r="C72" s="2" t="s">
        <v>128</v>
      </c>
      <c r="D72" s="2" t="s">
        <v>95</v>
      </c>
      <c r="E72" s="2">
        <v>72</v>
      </c>
      <c r="F72" s="2">
        <v>5040</v>
      </c>
      <c r="G72" s="2">
        <v>70</v>
      </c>
      <c r="H72" s="2"/>
      <c r="I72" s="2">
        <v>70</v>
      </c>
      <c r="J72" s="2"/>
      <c r="K72" s="2"/>
    </row>
    <row r="73" spans="1:11" ht="15.75" x14ac:dyDescent="0.2">
      <c r="A73" s="3">
        <v>15</v>
      </c>
      <c r="B73" s="4" t="s">
        <v>115</v>
      </c>
      <c r="C73" s="2" t="s">
        <v>137</v>
      </c>
      <c r="D73" s="2" t="s">
        <v>7</v>
      </c>
      <c r="E73" s="2">
        <v>10</v>
      </c>
      <c r="F73" s="2">
        <v>1000</v>
      </c>
      <c r="G73" s="2">
        <v>100</v>
      </c>
      <c r="H73" s="2">
        <v>50</v>
      </c>
      <c r="I73" s="2">
        <v>50</v>
      </c>
      <c r="J73" s="2"/>
      <c r="K73" s="2"/>
    </row>
    <row r="74" spans="1:11" ht="15.75" x14ac:dyDescent="0.2">
      <c r="A74" s="260" t="s">
        <v>40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</row>
    <row r="75" spans="1:11" ht="15.75" x14ac:dyDescent="0.2">
      <c r="A75" s="3">
        <v>1</v>
      </c>
      <c r="B75" s="4" t="s">
        <v>41</v>
      </c>
      <c r="C75" s="2" t="s">
        <v>56</v>
      </c>
      <c r="D75" s="2" t="s">
        <v>7</v>
      </c>
      <c r="E75" s="2">
        <v>3</v>
      </c>
      <c r="F75" s="2">
        <v>60</v>
      </c>
      <c r="G75" s="2">
        <v>20</v>
      </c>
      <c r="H75" s="2"/>
      <c r="I75" s="2">
        <v>20</v>
      </c>
      <c r="J75" s="2"/>
      <c r="K75" s="2"/>
    </row>
    <row r="76" spans="1:11" ht="31.5" x14ac:dyDescent="0.2">
      <c r="A76" s="3">
        <v>2</v>
      </c>
      <c r="B76" s="4" t="s">
        <v>72</v>
      </c>
      <c r="C76" s="2" t="s">
        <v>57</v>
      </c>
      <c r="D76" s="2" t="s">
        <v>7</v>
      </c>
      <c r="E76" s="2">
        <v>3</v>
      </c>
      <c r="F76" s="2">
        <v>300</v>
      </c>
      <c r="G76" s="2">
        <v>100</v>
      </c>
      <c r="H76" s="2">
        <v>100</v>
      </c>
      <c r="I76" s="2"/>
      <c r="J76" s="2"/>
      <c r="K76" s="2"/>
    </row>
    <row r="77" spans="1:11" ht="15.75" x14ac:dyDescent="0.2">
      <c r="A77" s="3">
        <v>3</v>
      </c>
      <c r="B77" s="4" t="s">
        <v>42</v>
      </c>
      <c r="C77" s="2" t="s">
        <v>58</v>
      </c>
      <c r="D77" s="2" t="s">
        <v>7</v>
      </c>
      <c r="E77" s="2">
        <v>3</v>
      </c>
      <c r="F77" s="2">
        <v>600</v>
      </c>
      <c r="G77" s="2">
        <v>200</v>
      </c>
      <c r="H77" s="2">
        <v>200</v>
      </c>
      <c r="I77" s="2"/>
      <c r="J77" s="2"/>
      <c r="K77" s="2"/>
    </row>
    <row r="78" spans="1:11" ht="15.75" x14ac:dyDescent="0.2">
      <c r="A78" s="3">
        <v>4</v>
      </c>
      <c r="B78" s="4" t="s">
        <v>43</v>
      </c>
      <c r="C78" s="2" t="s">
        <v>139</v>
      </c>
      <c r="D78" s="2" t="s">
        <v>7</v>
      </c>
      <c r="E78" s="2">
        <v>1.5</v>
      </c>
      <c r="F78" s="2">
        <v>45</v>
      </c>
      <c r="G78" s="2">
        <v>30</v>
      </c>
      <c r="H78" s="2"/>
      <c r="I78" s="2"/>
      <c r="J78" s="2"/>
      <c r="K78" s="2"/>
    </row>
    <row r="79" spans="1:11" ht="15.75" x14ac:dyDescent="0.2">
      <c r="A79" s="3">
        <v>5</v>
      </c>
      <c r="B79" s="4" t="s">
        <v>44</v>
      </c>
      <c r="C79" s="2" t="s">
        <v>139</v>
      </c>
      <c r="D79" s="2" t="s">
        <v>7</v>
      </c>
      <c r="E79" s="2">
        <v>1</v>
      </c>
      <c r="F79" s="2">
        <v>30</v>
      </c>
      <c r="G79" s="2">
        <v>30</v>
      </c>
      <c r="H79" s="2">
        <v>30</v>
      </c>
      <c r="I79" s="2"/>
      <c r="J79" s="2"/>
      <c r="K79" s="2"/>
    </row>
    <row r="80" spans="1:11" ht="15.75" x14ac:dyDescent="0.2">
      <c r="A80" s="3">
        <v>6</v>
      </c>
      <c r="B80" s="4" t="s">
        <v>45</v>
      </c>
      <c r="C80" s="2"/>
      <c r="D80" s="2" t="s">
        <v>7</v>
      </c>
      <c r="E80" s="2">
        <v>1.5</v>
      </c>
      <c r="F80" s="2">
        <v>30</v>
      </c>
      <c r="G80" s="2">
        <v>20</v>
      </c>
      <c r="H80" s="2">
        <v>20</v>
      </c>
      <c r="I80" s="2"/>
      <c r="J80" s="2"/>
      <c r="K80" s="2"/>
    </row>
    <row r="81" spans="1:11" ht="15.75" x14ac:dyDescent="0.2">
      <c r="A81" s="3">
        <v>7</v>
      </c>
      <c r="B81" s="4" t="s">
        <v>46</v>
      </c>
      <c r="C81" s="2"/>
      <c r="D81" s="2" t="s">
        <v>7</v>
      </c>
      <c r="E81" s="2">
        <v>3</v>
      </c>
      <c r="F81" s="2">
        <v>600</v>
      </c>
      <c r="G81" s="2">
        <v>200</v>
      </c>
      <c r="H81" s="2">
        <v>100</v>
      </c>
      <c r="I81" s="2"/>
      <c r="J81" s="2">
        <v>100</v>
      </c>
      <c r="K81" s="2"/>
    </row>
    <row r="82" spans="1:11" ht="15.75" x14ac:dyDescent="0.2">
      <c r="A82" s="3">
        <v>8</v>
      </c>
      <c r="B82" s="4" t="s">
        <v>47</v>
      </c>
      <c r="C82" s="2"/>
      <c r="D82" s="2" t="s">
        <v>7</v>
      </c>
      <c r="E82" s="2">
        <v>0.3</v>
      </c>
      <c r="F82" s="2">
        <v>150</v>
      </c>
      <c r="G82" s="2">
        <v>500</v>
      </c>
      <c r="H82" s="2"/>
      <c r="I82" s="2">
        <v>500</v>
      </c>
      <c r="J82" s="2"/>
      <c r="K82" s="2"/>
    </row>
    <row r="83" spans="1:11" ht="31.5" x14ac:dyDescent="0.2">
      <c r="A83" s="3">
        <v>9</v>
      </c>
      <c r="B83" s="4" t="s">
        <v>48</v>
      </c>
      <c r="C83" s="2"/>
      <c r="D83" s="2" t="s">
        <v>7</v>
      </c>
      <c r="E83" s="2">
        <v>2</v>
      </c>
      <c r="F83" s="2">
        <v>100</v>
      </c>
      <c r="G83" s="2">
        <v>50</v>
      </c>
      <c r="H83" s="2">
        <v>50</v>
      </c>
      <c r="I83" s="2"/>
      <c r="J83" s="2"/>
      <c r="K83" s="2"/>
    </row>
    <row r="84" spans="1:11" ht="31.5" x14ac:dyDescent="0.2">
      <c r="A84" s="3">
        <v>10</v>
      </c>
      <c r="B84" s="4" t="s">
        <v>49</v>
      </c>
      <c r="C84" s="2"/>
      <c r="D84" s="2" t="s">
        <v>7</v>
      </c>
      <c r="E84" s="2">
        <v>1.5</v>
      </c>
      <c r="F84" s="2">
        <v>30</v>
      </c>
      <c r="G84" s="2">
        <v>20</v>
      </c>
      <c r="H84" s="2"/>
      <c r="I84" s="2">
        <v>20</v>
      </c>
      <c r="J84" s="2"/>
      <c r="K84" s="2"/>
    </row>
    <row r="85" spans="1:11" ht="31.5" x14ac:dyDescent="0.2">
      <c r="A85" s="3">
        <v>11</v>
      </c>
      <c r="B85" s="4" t="s">
        <v>50</v>
      </c>
      <c r="C85" s="2"/>
      <c r="D85" s="2" t="s">
        <v>7</v>
      </c>
      <c r="E85" s="2">
        <v>1.5</v>
      </c>
      <c r="F85" s="2">
        <v>30</v>
      </c>
      <c r="G85" s="2">
        <v>20</v>
      </c>
      <c r="H85" s="2">
        <v>20</v>
      </c>
      <c r="I85" s="2"/>
      <c r="J85" s="2"/>
      <c r="K85" s="2"/>
    </row>
    <row r="86" spans="1:11" ht="31.5" x14ac:dyDescent="0.2">
      <c r="A86" s="3">
        <v>12</v>
      </c>
      <c r="B86" s="4" t="s">
        <v>51</v>
      </c>
      <c r="C86" s="2"/>
      <c r="D86" s="2" t="s">
        <v>7</v>
      </c>
      <c r="E86" s="2">
        <v>1.5</v>
      </c>
      <c r="F86" s="2">
        <v>30</v>
      </c>
      <c r="G86" s="2">
        <v>20</v>
      </c>
      <c r="H86" s="2">
        <v>20</v>
      </c>
      <c r="I86" s="2"/>
      <c r="J86" s="2"/>
      <c r="K86" s="2"/>
    </row>
    <row r="87" spans="1:11" ht="15.75" x14ac:dyDescent="0.2">
      <c r="A87" s="3">
        <v>13</v>
      </c>
      <c r="B87" s="4" t="s">
        <v>52</v>
      </c>
      <c r="C87" s="2"/>
      <c r="D87" s="2" t="s">
        <v>7</v>
      </c>
      <c r="E87" s="2">
        <v>0.1</v>
      </c>
      <c r="F87" s="2">
        <v>30</v>
      </c>
      <c r="G87" s="2">
        <v>300</v>
      </c>
      <c r="H87" s="2">
        <v>300</v>
      </c>
      <c r="I87" s="2"/>
      <c r="J87" s="2"/>
      <c r="K87" s="2"/>
    </row>
    <row r="88" spans="1:11" ht="15.75" x14ac:dyDescent="0.2">
      <c r="A88" s="3">
        <v>14</v>
      </c>
      <c r="B88" s="4" t="s">
        <v>53</v>
      </c>
      <c r="C88" s="2"/>
      <c r="D88" s="2" t="s">
        <v>7</v>
      </c>
      <c r="E88" s="2">
        <v>0.1</v>
      </c>
      <c r="F88" s="2">
        <v>10</v>
      </c>
      <c r="G88" s="2">
        <v>100</v>
      </c>
      <c r="H88" s="2">
        <v>100</v>
      </c>
      <c r="I88" s="2"/>
      <c r="J88" s="2"/>
      <c r="K88" s="2"/>
    </row>
    <row r="89" spans="1:11" ht="31.5" x14ac:dyDescent="0.2">
      <c r="A89" s="3">
        <v>15</v>
      </c>
      <c r="B89" s="4" t="s">
        <v>54</v>
      </c>
      <c r="C89" s="2"/>
      <c r="D89" s="2" t="s">
        <v>7</v>
      </c>
      <c r="E89" s="2">
        <v>2</v>
      </c>
      <c r="F89" s="2">
        <v>200</v>
      </c>
      <c r="G89" s="2">
        <v>100</v>
      </c>
      <c r="H89" s="2">
        <v>100</v>
      </c>
      <c r="I89" s="2"/>
      <c r="J89" s="2"/>
      <c r="K89" s="2"/>
    </row>
    <row r="90" spans="1:11" ht="31.5" x14ac:dyDescent="0.2">
      <c r="A90" s="3">
        <v>16</v>
      </c>
      <c r="B90" s="4" t="s">
        <v>59</v>
      </c>
      <c r="C90" s="2"/>
      <c r="D90" s="2" t="s">
        <v>7</v>
      </c>
      <c r="E90" s="2">
        <v>0.08</v>
      </c>
      <c r="F90" s="2">
        <v>320</v>
      </c>
      <c r="G90" s="2">
        <v>4000</v>
      </c>
      <c r="H90" s="2"/>
      <c r="I90" s="2"/>
      <c r="J90" s="2"/>
      <c r="K90" s="2"/>
    </row>
    <row r="91" spans="1:11" ht="31.5" x14ac:dyDescent="0.2">
      <c r="A91" s="3">
        <v>17</v>
      </c>
      <c r="B91" s="4" t="s">
        <v>60</v>
      </c>
      <c r="C91" s="2"/>
      <c r="D91" s="2" t="s">
        <v>7</v>
      </c>
      <c r="E91" s="2">
        <v>0.03</v>
      </c>
      <c r="F91" s="2">
        <v>30</v>
      </c>
      <c r="G91" s="2">
        <v>1000</v>
      </c>
      <c r="H91" s="2"/>
      <c r="I91" s="2"/>
      <c r="J91" s="2"/>
      <c r="K91" s="2"/>
    </row>
    <row r="92" spans="1:11" ht="47.25" x14ac:dyDescent="0.2">
      <c r="A92" s="3">
        <v>18</v>
      </c>
      <c r="B92" s="4" t="s">
        <v>61</v>
      </c>
      <c r="C92" s="2" t="s">
        <v>70</v>
      </c>
      <c r="D92" s="2" t="s">
        <v>7</v>
      </c>
      <c r="E92" s="2">
        <v>2</v>
      </c>
      <c r="F92" s="2">
        <v>400</v>
      </c>
      <c r="G92" s="2">
        <v>100</v>
      </c>
      <c r="H92" s="2"/>
      <c r="I92" s="2">
        <v>100</v>
      </c>
      <c r="J92" s="2"/>
      <c r="K92" s="2"/>
    </row>
    <row r="93" spans="1:11" ht="15.75" x14ac:dyDescent="0.2">
      <c r="A93" s="3">
        <v>19</v>
      </c>
      <c r="B93" s="4" t="s">
        <v>62</v>
      </c>
      <c r="C93" s="2" t="s">
        <v>70</v>
      </c>
      <c r="D93" s="2" t="s">
        <v>7</v>
      </c>
      <c r="E93" s="2">
        <v>2</v>
      </c>
      <c r="F93" s="2">
        <v>40</v>
      </c>
      <c r="G93" s="2">
        <v>20</v>
      </c>
      <c r="H93" s="2"/>
      <c r="I93" s="2"/>
      <c r="J93" s="2"/>
      <c r="K93" s="2"/>
    </row>
    <row r="94" spans="1:11" ht="63" x14ac:dyDescent="0.2">
      <c r="A94" s="3">
        <v>20</v>
      </c>
      <c r="B94" s="4" t="s">
        <v>63</v>
      </c>
      <c r="C94" s="2" t="s">
        <v>70</v>
      </c>
      <c r="D94" s="2" t="s">
        <v>7</v>
      </c>
      <c r="E94" s="2">
        <v>5</v>
      </c>
      <c r="F94" s="2">
        <v>250</v>
      </c>
      <c r="G94" s="2">
        <v>50</v>
      </c>
      <c r="H94" s="2">
        <v>50</v>
      </c>
      <c r="I94" s="2"/>
      <c r="J94" s="2"/>
      <c r="K94" s="2"/>
    </row>
    <row r="95" spans="1:11" ht="47.25" x14ac:dyDescent="0.2">
      <c r="A95" s="3">
        <v>21</v>
      </c>
      <c r="B95" s="4" t="s">
        <v>64</v>
      </c>
      <c r="C95" s="2" t="s">
        <v>70</v>
      </c>
      <c r="D95" s="2" t="s">
        <v>7</v>
      </c>
      <c r="E95" s="2">
        <v>2</v>
      </c>
      <c r="F95" s="2">
        <v>40</v>
      </c>
      <c r="G95" s="2">
        <v>20</v>
      </c>
      <c r="H95" s="2">
        <v>20</v>
      </c>
      <c r="I95" s="2"/>
      <c r="J95" s="2"/>
      <c r="K95" s="2"/>
    </row>
    <row r="96" spans="1:11" ht="47.25" x14ac:dyDescent="0.2">
      <c r="A96" s="3">
        <v>22</v>
      </c>
      <c r="B96" s="4" t="s">
        <v>65</v>
      </c>
      <c r="C96" s="2" t="s">
        <v>70</v>
      </c>
      <c r="D96" s="2" t="s">
        <v>7</v>
      </c>
      <c r="E96" s="2">
        <v>2</v>
      </c>
      <c r="F96" s="2">
        <v>40</v>
      </c>
      <c r="G96" s="2">
        <v>20</v>
      </c>
      <c r="H96" s="2">
        <v>20</v>
      </c>
      <c r="I96" s="2"/>
      <c r="J96" s="2"/>
      <c r="K96" s="2"/>
    </row>
    <row r="97" spans="1:11" ht="31.5" x14ac:dyDescent="0.2">
      <c r="A97" s="3">
        <v>23</v>
      </c>
      <c r="B97" s="4" t="s">
        <v>66</v>
      </c>
      <c r="C97" s="2" t="s">
        <v>70</v>
      </c>
      <c r="D97" s="2" t="s">
        <v>31</v>
      </c>
      <c r="E97" s="2">
        <v>10</v>
      </c>
      <c r="F97" s="2">
        <v>50</v>
      </c>
      <c r="G97" s="2">
        <v>5</v>
      </c>
      <c r="H97" s="2">
        <v>5</v>
      </c>
      <c r="I97" s="2"/>
      <c r="J97" s="2"/>
      <c r="K97" s="2"/>
    </row>
    <row r="98" spans="1:11" ht="31.5" x14ac:dyDescent="0.2">
      <c r="A98" s="3">
        <v>24</v>
      </c>
      <c r="B98" s="4" t="s">
        <v>67</v>
      </c>
      <c r="C98" s="2" t="s">
        <v>70</v>
      </c>
      <c r="D98" s="2" t="s">
        <v>7</v>
      </c>
      <c r="E98" s="2">
        <v>5</v>
      </c>
      <c r="F98" s="2">
        <v>100</v>
      </c>
      <c r="G98" s="2">
        <v>20</v>
      </c>
      <c r="H98" s="2">
        <v>20</v>
      </c>
      <c r="I98" s="2"/>
      <c r="J98" s="2"/>
      <c r="K98" s="2"/>
    </row>
    <row r="99" spans="1:11" ht="31.5" x14ac:dyDescent="0.2">
      <c r="A99" s="3">
        <v>25</v>
      </c>
      <c r="B99" s="4" t="s">
        <v>68</v>
      </c>
      <c r="C99" s="2" t="s">
        <v>70</v>
      </c>
      <c r="D99" s="2" t="s">
        <v>7</v>
      </c>
      <c r="E99" s="2">
        <v>2</v>
      </c>
      <c r="F99" s="2">
        <v>60</v>
      </c>
      <c r="G99" s="2">
        <v>30</v>
      </c>
      <c r="H99" s="2">
        <v>30</v>
      </c>
      <c r="I99" s="2"/>
      <c r="J99" s="2"/>
      <c r="K99" s="2"/>
    </row>
    <row r="100" spans="1:11" ht="15.75" x14ac:dyDescent="0.2">
      <c r="A100" s="3">
        <v>26</v>
      </c>
      <c r="B100" s="4" t="s">
        <v>69</v>
      </c>
      <c r="C100" s="2"/>
      <c r="D100" s="2" t="s">
        <v>71</v>
      </c>
      <c r="E100" s="2"/>
      <c r="F100" s="2">
        <v>20000</v>
      </c>
      <c r="G100" s="5"/>
      <c r="H100" s="2">
        <v>500</v>
      </c>
      <c r="I100" s="2">
        <v>500</v>
      </c>
      <c r="J100" s="2">
        <v>500</v>
      </c>
      <c r="K100" s="2">
        <v>500</v>
      </c>
    </row>
    <row r="101" spans="1:11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5.75" x14ac:dyDescent="0.25">
      <c r="A104" s="1"/>
      <c r="B104" s="1" t="s">
        <v>76</v>
      </c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5.75" x14ac:dyDescent="0.25">
      <c r="I105" s="1"/>
      <c r="J105" s="1"/>
      <c r="K105" s="1"/>
    </row>
    <row r="106" spans="1:11" ht="15.75" x14ac:dyDescent="0.25">
      <c r="A106" s="1"/>
      <c r="B106" s="1" t="s">
        <v>77</v>
      </c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5.75" x14ac:dyDescent="0.25">
      <c r="A108" s="1"/>
      <c r="B108" s="1" t="s">
        <v>78</v>
      </c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5.75" x14ac:dyDescent="0.25">
      <c r="A110" s="1"/>
      <c r="B110" s="1" t="s">
        <v>79</v>
      </c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5.75" x14ac:dyDescent="0.25">
      <c r="A112" s="1"/>
      <c r="B112" s="1" t="s">
        <v>152</v>
      </c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5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</sheetData>
  <mergeCells count="22">
    <mergeCell ref="A15:K15"/>
    <mergeCell ref="A58:K58"/>
    <mergeCell ref="A74:K74"/>
    <mergeCell ref="F12:F14"/>
    <mergeCell ref="H13:H14"/>
    <mergeCell ref="I13:I14"/>
    <mergeCell ref="J13:J14"/>
    <mergeCell ref="A9:K9"/>
    <mergeCell ref="G12:G14"/>
    <mergeCell ref="A12:A14"/>
    <mergeCell ref="B12:B14"/>
    <mergeCell ref="C12:C14"/>
    <mergeCell ref="K13:K14"/>
    <mergeCell ref="H12:K12"/>
    <mergeCell ref="E12:E14"/>
    <mergeCell ref="D12:D14"/>
    <mergeCell ref="A8:K8"/>
    <mergeCell ref="H1:K1"/>
    <mergeCell ref="H2:K2"/>
    <mergeCell ref="H3:K3"/>
    <mergeCell ref="G4:K4"/>
    <mergeCell ref="A7:K7"/>
  </mergeCells>
  <phoneticPr fontId="0" type="noConversion"/>
  <pageMargins left="0.18" right="0.19" top="1" bottom="0.37" header="0.5" footer="0.3"/>
  <pageSetup paperSize="9" scale="96" orientation="landscape" verticalDpi="0" r:id="rId1"/>
  <headerFooter alignWithMargins="0"/>
  <rowBreaks count="2" manualBreakCount="2">
    <brk id="29" max="16" man="1"/>
    <brk id="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54"/>
  <sheetViews>
    <sheetView tabSelected="1" workbookViewId="0">
      <selection activeCell="C57" sqref="C57"/>
    </sheetView>
  </sheetViews>
  <sheetFormatPr defaultRowHeight="12.75" x14ac:dyDescent="0.2"/>
  <cols>
    <col min="1" max="1" width="36" customWidth="1"/>
    <col min="2" max="3" width="8" customWidth="1"/>
    <col min="8" max="12" width="0" hidden="1" customWidth="1"/>
    <col min="13" max="13" width="27.5703125" customWidth="1"/>
    <col min="14" max="17" width="0" hidden="1" customWidth="1"/>
  </cols>
  <sheetData>
    <row r="1" spans="1:17" ht="15.75" x14ac:dyDescent="0.25">
      <c r="A1" s="130" t="s">
        <v>83</v>
      </c>
      <c r="B1" s="130"/>
      <c r="C1" s="262" t="s">
        <v>83</v>
      </c>
      <c r="D1" s="262"/>
      <c r="E1" s="262"/>
      <c r="F1" s="262"/>
      <c r="G1" s="178"/>
      <c r="H1" s="178"/>
      <c r="I1" s="178"/>
      <c r="J1" s="178"/>
      <c r="K1" s="178"/>
      <c r="L1" s="178"/>
      <c r="M1" s="130" t="s">
        <v>73</v>
      </c>
      <c r="N1" s="130" t="s">
        <v>73</v>
      </c>
      <c r="O1" s="178"/>
      <c r="P1" s="178"/>
      <c r="Q1" s="178"/>
    </row>
    <row r="2" spans="1:17" s="115" customFormat="1" ht="15.75" x14ac:dyDescent="0.25">
      <c r="A2" s="132" t="s">
        <v>79</v>
      </c>
      <c r="B2" s="130"/>
      <c r="C2" s="263" t="s">
        <v>78</v>
      </c>
      <c r="D2" s="263"/>
      <c r="E2" s="263"/>
      <c r="F2" s="263"/>
      <c r="G2" s="178"/>
      <c r="H2" s="178"/>
      <c r="I2" s="178"/>
      <c r="J2" s="178"/>
      <c r="K2" s="178"/>
      <c r="L2" s="178"/>
      <c r="M2" s="132" t="s">
        <v>238</v>
      </c>
      <c r="N2" s="130" t="s">
        <v>414</v>
      </c>
      <c r="O2" s="178"/>
      <c r="P2" s="178"/>
      <c r="Q2" s="178"/>
    </row>
    <row r="3" spans="1:17" ht="15.75" x14ac:dyDescent="0.25">
      <c r="A3" s="130" t="s">
        <v>239</v>
      </c>
      <c r="B3" s="116"/>
      <c r="C3" s="262" t="s">
        <v>239</v>
      </c>
      <c r="D3" s="262"/>
      <c r="E3" s="262"/>
      <c r="F3" s="262"/>
      <c r="G3" s="178"/>
      <c r="H3" s="178"/>
      <c r="I3" s="178"/>
      <c r="J3" s="178"/>
      <c r="K3" s="178"/>
      <c r="L3" s="178"/>
      <c r="M3" s="130" t="s">
        <v>239</v>
      </c>
      <c r="N3" s="130" t="s">
        <v>239</v>
      </c>
      <c r="O3" s="178"/>
      <c r="P3" s="178"/>
      <c r="Q3" s="178"/>
    </row>
    <row r="4" spans="1:17" ht="15.75" x14ac:dyDescent="0.25">
      <c r="A4" s="130" t="s">
        <v>240</v>
      </c>
      <c r="B4" s="116"/>
      <c r="C4" s="262" t="s">
        <v>241</v>
      </c>
      <c r="D4" s="262"/>
      <c r="E4" s="262"/>
      <c r="F4" s="262"/>
      <c r="G4" s="178"/>
      <c r="H4" s="178"/>
      <c r="I4" s="178"/>
      <c r="J4" s="178"/>
      <c r="K4" s="178"/>
      <c r="L4" s="178"/>
      <c r="M4" s="130" t="s">
        <v>242</v>
      </c>
      <c r="N4" s="130" t="s">
        <v>242</v>
      </c>
      <c r="O4" s="178"/>
      <c r="P4" s="178"/>
      <c r="Q4" s="178"/>
    </row>
    <row r="5" spans="1:17" ht="13.5" x14ac:dyDescent="0.2">
      <c r="A5" s="130" t="s">
        <v>243</v>
      </c>
      <c r="B5" s="116"/>
      <c r="C5" s="262" t="s">
        <v>243</v>
      </c>
      <c r="D5" s="262"/>
      <c r="E5" s="262"/>
      <c r="F5" s="262"/>
      <c r="G5" s="116"/>
      <c r="H5" s="116"/>
      <c r="I5" s="116"/>
      <c r="J5" s="116"/>
      <c r="K5" s="116"/>
      <c r="L5" s="116"/>
      <c r="M5" s="130" t="s">
        <v>243</v>
      </c>
      <c r="N5" s="130" t="s">
        <v>243</v>
      </c>
      <c r="O5" s="116"/>
      <c r="P5" s="116"/>
      <c r="Q5" s="116"/>
    </row>
    <row r="6" spans="1:17" ht="15.75" x14ac:dyDescent="0.25">
      <c r="A6" s="261" t="s">
        <v>415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</row>
    <row r="7" spans="1:17" ht="15.75" x14ac:dyDescent="0.25">
      <c r="A7" s="261" t="s">
        <v>416</v>
      </c>
      <c r="B7" s="261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</row>
    <row r="8" spans="1:17" ht="15.75" x14ac:dyDescent="0.25">
      <c r="A8" s="261" t="s">
        <v>417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</row>
    <row r="9" spans="1:17" ht="15.75" x14ac:dyDescent="0.25">
      <c r="A9" s="261" t="s">
        <v>468</v>
      </c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</row>
    <row r="10" spans="1:17" x14ac:dyDescent="0.2">
      <c r="A10" s="267" t="s">
        <v>245</v>
      </c>
      <c r="B10" s="270" t="s">
        <v>418</v>
      </c>
      <c r="C10" s="149" t="s">
        <v>419</v>
      </c>
      <c r="D10" s="270" t="s">
        <v>260</v>
      </c>
      <c r="E10" s="270" t="s">
        <v>261</v>
      </c>
      <c r="F10" s="270" t="s">
        <v>262</v>
      </c>
      <c r="G10" s="270" t="s">
        <v>263</v>
      </c>
      <c r="H10" s="179" t="s">
        <v>420</v>
      </c>
      <c r="I10" s="270" t="s">
        <v>256</v>
      </c>
      <c r="J10" s="270" t="s">
        <v>257</v>
      </c>
      <c r="K10" s="275" t="s">
        <v>421</v>
      </c>
      <c r="L10" s="180"/>
      <c r="M10" s="267" t="s">
        <v>422</v>
      </c>
      <c r="N10" s="149">
        <v>1</v>
      </c>
      <c r="O10" s="149">
        <v>2</v>
      </c>
      <c r="P10" s="149">
        <v>3</v>
      </c>
      <c r="Q10" s="149">
        <v>4</v>
      </c>
    </row>
    <row r="11" spans="1:17" x14ac:dyDescent="0.2">
      <c r="A11" s="268"/>
      <c r="B11" s="271"/>
      <c r="C11" s="181" t="s">
        <v>268</v>
      </c>
      <c r="D11" s="273"/>
      <c r="E11" s="273"/>
      <c r="F11" s="273"/>
      <c r="G11" s="273"/>
      <c r="H11" s="182" t="s">
        <v>71</v>
      </c>
      <c r="I11" s="273"/>
      <c r="J11" s="273"/>
      <c r="K11" s="276"/>
      <c r="L11" s="183" t="s">
        <v>128</v>
      </c>
      <c r="M11" s="268"/>
      <c r="N11" s="181"/>
      <c r="O11" s="181"/>
      <c r="P11" s="181"/>
      <c r="Q11" s="181"/>
    </row>
    <row r="12" spans="1:17" x14ac:dyDescent="0.2">
      <c r="A12" s="269"/>
      <c r="B12" s="272"/>
      <c r="C12" s="148" t="s">
        <v>423</v>
      </c>
      <c r="D12" s="274"/>
      <c r="E12" s="274"/>
      <c r="F12" s="274"/>
      <c r="G12" s="274"/>
      <c r="H12" s="184"/>
      <c r="I12" s="274"/>
      <c r="J12" s="274"/>
      <c r="K12" s="277"/>
      <c r="L12" s="185"/>
      <c r="M12" s="269"/>
      <c r="N12" s="148" t="s">
        <v>424</v>
      </c>
      <c r="O12" s="148" t="s">
        <v>424</v>
      </c>
      <c r="P12" s="148" t="s">
        <v>424</v>
      </c>
      <c r="Q12" s="148" t="s">
        <v>424</v>
      </c>
    </row>
    <row r="13" spans="1:17" hidden="1" x14ac:dyDescent="0.2">
      <c r="A13" s="95">
        <v>1</v>
      </c>
      <c r="B13" s="95">
        <v>2</v>
      </c>
      <c r="C13" s="148">
        <v>3</v>
      </c>
      <c r="D13" s="148"/>
      <c r="E13" s="148"/>
      <c r="F13" s="148"/>
      <c r="G13" s="148"/>
      <c r="H13" s="148"/>
      <c r="I13" s="148"/>
      <c r="J13" s="148"/>
      <c r="K13" s="95">
        <v>4</v>
      </c>
      <c r="L13" s="95"/>
      <c r="M13" s="95">
        <v>4</v>
      </c>
      <c r="N13" s="95">
        <v>6</v>
      </c>
      <c r="O13" s="95">
        <v>7</v>
      </c>
      <c r="P13" s="95">
        <v>8</v>
      </c>
      <c r="Q13" s="95">
        <v>9</v>
      </c>
    </row>
    <row r="14" spans="1:17" x14ac:dyDescent="0.2">
      <c r="A14" s="278" t="s">
        <v>425</v>
      </c>
      <c r="B14" s="279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280"/>
    </row>
    <row r="15" spans="1:17" x14ac:dyDescent="0.2">
      <c r="A15" s="65" t="s">
        <v>426</v>
      </c>
      <c r="B15" s="99" t="s">
        <v>7</v>
      </c>
      <c r="C15" s="99">
        <v>10</v>
      </c>
      <c r="D15" s="99">
        <v>5</v>
      </c>
      <c r="E15" s="99">
        <v>5</v>
      </c>
      <c r="F15" s="99"/>
      <c r="G15" s="99"/>
      <c r="H15" s="99"/>
      <c r="I15" s="97">
        <v>20500</v>
      </c>
      <c r="J15" s="97">
        <f>C15*I15</f>
        <v>205000</v>
      </c>
      <c r="K15" s="105"/>
      <c r="L15" s="105"/>
      <c r="M15" s="102" t="s">
        <v>427</v>
      </c>
      <c r="N15" s="95">
        <v>3</v>
      </c>
      <c r="O15" s="95">
        <v>2</v>
      </c>
      <c r="P15" s="95">
        <v>3</v>
      </c>
      <c r="Q15" s="95">
        <v>2</v>
      </c>
    </row>
    <row r="16" spans="1:17" x14ac:dyDescent="0.2">
      <c r="A16" s="65" t="s">
        <v>428</v>
      </c>
      <c r="B16" s="99" t="s">
        <v>7</v>
      </c>
      <c r="C16" s="99">
        <v>15</v>
      </c>
      <c r="D16" s="99">
        <v>5</v>
      </c>
      <c r="E16" s="99">
        <v>5</v>
      </c>
      <c r="F16" s="99">
        <v>5</v>
      </c>
      <c r="G16" s="99"/>
      <c r="H16" s="99"/>
      <c r="I16" s="97">
        <v>18000</v>
      </c>
      <c r="J16" s="97">
        <f t="shared" ref="J16:J26" si="0">C16*I16</f>
        <v>270000</v>
      </c>
      <c r="K16" s="105"/>
      <c r="L16" s="105"/>
      <c r="M16" s="102" t="s">
        <v>427</v>
      </c>
      <c r="N16" s="95">
        <v>4</v>
      </c>
      <c r="O16" s="95">
        <v>4</v>
      </c>
      <c r="P16" s="95">
        <v>4</v>
      </c>
      <c r="Q16" s="95">
        <v>3</v>
      </c>
    </row>
    <row r="17" spans="1:17" x14ac:dyDescent="0.2">
      <c r="A17" s="65" t="s">
        <v>429</v>
      </c>
      <c r="B17" s="99" t="s">
        <v>7</v>
      </c>
      <c r="C17" s="99">
        <v>30</v>
      </c>
      <c r="D17" s="99">
        <v>7</v>
      </c>
      <c r="E17" s="99">
        <v>8</v>
      </c>
      <c r="F17" s="99">
        <v>8</v>
      </c>
      <c r="G17" s="99">
        <v>7</v>
      </c>
      <c r="H17" s="99"/>
      <c r="I17" s="97">
        <v>16000</v>
      </c>
      <c r="J17" s="97">
        <f t="shared" si="0"/>
        <v>480000</v>
      </c>
      <c r="K17" s="105"/>
      <c r="L17" s="105"/>
      <c r="M17" s="102" t="s">
        <v>427</v>
      </c>
      <c r="N17" s="95">
        <v>8</v>
      </c>
      <c r="O17" s="95">
        <v>7</v>
      </c>
      <c r="P17" s="95">
        <v>8</v>
      </c>
      <c r="Q17" s="95">
        <v>7</v>
      </c>
    </row>
    <row r="18" spans="1:17" x14ac:dyDescent="0.2">
      <c r="A18" s="65" t="s">
        <v>430</v>
      </c>
      <c r="B18" s="99" t="s">
        <v>7</v>
      </c>
      <c r="C18" s="99">
        <v>30</v>
      </c>
      <c r="D18" s="99">
        <v>7</v>
      </c>
      <c r="E18" s="99">
        <v>8</v>
      </c>
      <c r="F18" s="99">
        <v>8</v>
      </c>
      <c r="G18" s="99">
        <v>7</v>
      </c>
      <c r="H18" s="99"/>
      <c r="I18" s="97">
        <v>14500</v>
      </c>
      <c r="J18" s="97">
        <f t="shared" si="0"/>
        <v>435000</v>
      </c>
      <c r="K18" s="105"/>
      <c r="L18" s="105"/>
      <c r="M18" s="102" t="s">
        <v>427</v>
      </c>
      <c r="N18" s="95">
        <v>7</v>
      </c>
      <c r="O18" s="95">
        <v>8</v>
      </c>
      <c r="P18" s="95">
        <v>7</v>
      </c>
      <c r="Q18" s="95">
        <v>8</v>
      </c>
    </row>
    <row r="19" spans="1:17" x14ac:dyDescent="0.2">
      <c r="A19" s="65" t="s">
        <v>431</v>
      </c>
      <c r="B19" s="99" t="s">
        <v>7</v>
      </c>
      <c r="C19" s="99">
        <v>30</v>
      </c>
      <c r="D19" s="99">
        <v>7</v>
      </c>
      <c r="E19" s="99">
        <v>8</v>
      </c>
      <c r="F19" s="99">
        <v>8</v>
      </c>
      <c r="G19" s="99">
        <v>7</v>
      </c>
      <c r="H19" s="99"/>
      <c r="I19" s="97">
        <v>2500</v>
      </c>
      <c r="J19" s="97">
        <f t="shared" si="0"/>
        <v>75000</v>
      </c>
      <c r="K19" s="105"/>
      <c r="L19" s="105"/>
      <c r="M19" s="102" t="s">
        <v>427</v>
      </c>
      <c r="N19" s="95">
        <v>8</v>
      </c>
      <c r="O19" s="95">
        <v>7</v>
      </c>
      <c r="P19" s="95">
        <v>8</v>
      </c>
      <c r="Q19" s="95">
        <v>7</v>
      </c>
    </row>
    <row r="20" spans="1:17" x14ac:dyDescent="0.2">
      <c r="A20" s="136" t="s">
        <v>432</v>
      </c>
      <c r="B20" s="99" t="s">
        <v>7</v>
      </c>
      <c r="C20" s="99">
        <v>20</v>
      </c>
      <c r="D20" s="99">
        <v>5</v>
      </c>
      <c r="E20" s="99">
        <v>5</v>
      </c>
      <c r="F20" s="99">
        <v>5</v>
      </c>
      <c r="G20" s="99">
        <v>5</v>
      </c>
      <c r="H20" s="99"/>
      <c r="I20" s="97">
        <v>3600</v>
      </c>
      <c r="J20" s="97">
        <f t="shared" si="0"/>
        <v>72000</v>
      </c>
      <c r="K20" s="105"/>
      <c r="L20" s="105"/>
      <c r="M20" s="102" t="s">
        <v>427</v>
      </c>
      <c r="N20" s="95">
        <v>4</v>
      </c>
      <c r="O20" s="95">
        <v>4</v>
      </c>
      <c r="P20" s="95">
        <v>4</v>
      </c>
      <c r="Q20" s="95">
        <v>3</v>
      </c>
    </row>
    <row r="21" spans="1:17" x14ac:dyDescent="0.2">
      <c r="A21" s="136" t="s">
        <v>433</v>
      </c>
      <c r="B21" s="99" t="s">
        <v>7</v>
      </c>
      <c r="C21" s="99">
        <v>7</v>
      </c>
      <c r="D21" s="99">
        <v>2</v>
      </c>
      <c r="E21" s="99">
        <v>2</v>
      </c>
      <c r="F21" s="99">
        <v>2</v>
      </c>
      <c r="G21" s="99">
        <v>1</v>
      </c>
      <c r="H21" s="99"/>
      <c r="I21" s="97">
        <v>144000</v>
      </c>
      <c r="J21" s="97">
        <f t="shared" si="0"/>
        <v>1008000</v>
      </c>
      <c r="K21" s="105"/>
      <c r="L21" s="105"/>
      <c r="M21" s="102" t="s">
        <v>427</v>
      </c>
      <c r="N21" s="95">
        <v>2</v>
      </c>
      <c r="O21" s="95">
        <v>2</v>
      </c>
      <c r="P21" s="95">
        <v>1</v>
      </c>
      <c r="Q21" s="95"/>
    </row>
    <row r="22" spans="1:17" x14ac:dyDescent="0.2">
      <c r="A22" s="136" t="s">
        <v>434</v>
      </c>
      <c r="B22" s="99" t="s">
        <v>7</v>
      </c>
      <c r="C22" s="99">
        <v>10</v>
      </c>
      <c r="D22" s="99">
        <v>2</v>
      </c>
      <c r="E22" s="99">
        <v>3</v>
      </c>
      <c r="F22" s="99">
        <v>3</v>
      </c>
      <c r="G22" s="99">
        <v>2</v>
      </c>
      <c r="H22" s="99"/>
      <c r="I22" s="97">
        <v>144000</v>
      </c>
      <c r="J22" s="97">
        <f t="shared" si="0"/>
        <v>1440000</v>
      </c>
      <c r="K22" s="105"/>
      <c r="L22" s="105"/>
      <c r="M22" s="102" t="s">
        <v>427</v>
      </c>
      <c r="N22" s="95">
        <v>3</v>
      </c>
      <c r="O22" s="95">
        <v>2</v>
      </c>
      <c r="P22" s="95">
        <v>3</v>
      </c>
      <c r="Q22" s="95">
        <v>2</v>
      </c>
    </row>
    <row r="23" spans="1:17" x14ac:dyDescent="0.2">
      <c r="A23" s="136" t="s">
        <v>435</v>
      </c>
      <c r="B23" s="99" t="s">
        <v>7</v>
      </c>
      <c r="C23" s="99">
        <v>30</v>
      </c>
      <c r="D23" s="99">
        <v>7</v>
      </c>
      <c r="E23" s="99">
        <v>8</v>
      </c>
      <c r="F23" s="99">
        <v>8</v>
      </c>
      <c r="G23" s="99">
        <v>7</v>
      </c>
      <c r="H23" s="99"/>
      <c r="I23" s="97"/>
      <c r="J23" s="97">
        <f t="shared" si="0"/>
        <v>0</v>
      </c>
      <c r="K23" s="105"/>
      <c r="L23" s="105"/>
      <c r="M23" s="102" t="s">
        <v>427</v>
      </c>
      <c r="N23" s="95">
        <v>8</v>
      </c>
      <c r="O23" s="95">
        <v>7</v>
      </c>
      <c r="P23" s="95">
        <v>8</v>
      </c>
      <c r="Q23" s="95">
        <v>7</v>
      </c>
    </row>
    <row r="24" spans="1:17" x14ac:dyDescent="0.2">
      <c r="A24" s="136" t="s">
        <v>436</v>
      </c>
      <c r="B24" s="99" t="s">
        <v>7</v>
      </c>
      <c r="C24" s="99">
        <v>50</v>
      </c>
      <c r="D24" s="99">
        <v>12</v>
      </c>
      <c r="E24" s="99">
        <v>13</v>
      </c>
      <c r="F24" s="99">
        <v>13</v>
      </c>
      <c r="G24" s="99">
        <v>12</v>
      </c>
      <c r="H24" s="99"/>
      <c r="I24" s="97"/>
      <c r="J24" s="97">
        <f t="shared" si="0"/>
        <v>0</v>
      </c>
      <c r="K24" s="105"/>
      <c r="L24" s="105"/>
      <c r="M24" s="102" t="s">
        <v>427</v>
      </c>
      <c r="N24" s="95">
        <v>13</v>
      </c>
      <c r="O24" s="95">
        <v>12</v>
      </c>
      <c r="P24" s="95">
        <v>13</v>
      </c>
      <c r="Q24" s="95">
        <v>12</v>
      </c>
    </row>
    <row r="25" spans="1:17" x14ac:dyDescent="0.2">
      <c r="A25" s="136" t="s">
        <v>437</v>
      </c>
      <c r="B25" s="99" t="s">
        <v>7</v>
      </c>
      <c r="C25" s="99">
        <v>10</v>
      </c>
      <c r="D25" s="99">
        <v>5</v>
      </c>
      <c r="E25" s="99">
        <v>5</v>
      </c>
      <c r="F25" s="99"/>
      <c r="G25" s="99"/>
      <c r="H25" s="99"/>
      <c r="I25" s="97"/>
      <c r="J25" s="97">
        <f t="shared" si="0"/>
        <v>0</v>
      </c>
      <c r="K25" s="105"/>
      <c r="L25" s="105"/>
      <c r="M25" s="102" t="s">
        <v>427</v>
      </c>
      <c r="N25" s="95">
        <v>3</v>
      </c>
      <c r="O25" s="95">
        <v>2</v>
      </c>
      <c r="P25" s="95">
        <v>3</v>
      </c>
      <c r="Q25" s="95">
        <v>2</v>
      </c>
    </row>
    <row r="26" spans="1:17" x14ac:dyDescent="0.2">
      <c r="A26" s="136" t="s">
        <v>438</v>
      </c>
      <c r="B26" s="99" t="s">
        <v>7</v>
      </c>
      <c r="C26" s="99">
        <v>10</v>
      </c>
      <c r="D26" s="99">
        <v>5</v>
      </c>
      <c r="E26" s="99">
        <v>5</v>
      </c>
      <c r="F26" s="99"/>
      <c r="G26" s="99"/>
      <c r="H26" s="99"/>
      <c r="I26" s="97"/>
      <c r="J26" s="97">
        <f t="shared" si="0"/>
        <v>0</v>
      </c>
      <c r="K26" s="105"/>
      <c r="L26" s="105"/>
      <c r="M26" s="102" t="s">
        <v>427</v>
      </c>
      <c r="N26" s="95">
        <v>2</v>
      </c>
      <c r="O26" s="95">
        <v>3</v>
      </c>
      <c r="P26" s="95">
        <v>2</v>
      </c>
      <c r="Q26" s="95">
        <v>3</v>
      </c>
    </row>
    <row r="27" spans="1:17" x14ac:dyDescent="0.2">
      <c r="A27" s="186"/>
      <c r="B27" s="187"/>
      <c r="C27" s="188"/>
      <c r="D27" s="188"/>
      <c r="E27" s="188"/>
      <c r="F27" s="188"/>
      <c r="G27" s="188"/>
      <c r="H27" s="189">
        <f>SUM(H15:H26)</f>
        <v>0</v>
      </c>
      <c r="I27" s="190"/>
      <c r="J27" s="190"/>
      <c r="K27" s="191"/>
      <c r="L27" s="191"/>
      <c r="M27" s="188"/>
      <c r="N27" s="188"/>
      <c r="O27" s="188"/>
      <c r="P27" s="188"/>
      <c r="Q27" s="192"/>
    </row>
    <row r="28" spans="1:17" x14ac:dyDescent="0.2">
      <c r="A28" s="264" t="s">
        <v>439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6"/>
    </row>
    <row r="29" spans="1:17" ht="25.5" x14ac:dyDescent="0.2">
      <c r="A29" s="65" t="s">
        <v>440</v>
      </c>
      <c r="B29" s="69" t="s">
        <v>7</v>
      </c>
      <c r="C29" s="69">
        <v>15</v>
      </c>
      <c r="D29" s="69">
        <v>3</v>
      </c>
      <c r="E29" s="69">
        <v>6</v>
      </c>
      <c r="F29" s="69">
        <v>3</v>
      </c>
      <c r="G29" s="69">
        <v>3</v>
      </c>
      <c r="H29" s="99"/>
      <c r="I29" s="97"/>
      <c r="J29" s="97">
        <f>C29*I29</f>
        <v>0</v>
      </c>
      <c r="K29" s="105"/>
      <c r="L29" s="105"/>
      <c r="M29" s="165" t="s">
        <v>441</v>
      </c>
      <c r="N29" s="95">
        <v>4</v>
      </c>
      <c r="O29" s="95">
        <v>4</v>
      </c>
      <c r="P29" s="95">
        <v>4</v>
      </c>
      <c r="Q29" s="95">
        <v>3</v>
      </c>
    </row>
    <row r="30" spans="1:17" ht="25.5" x14ac:dyDescent="0.2">
      <c r="A30" s="65" t="s">
        <v>442</v>
      </c>
      <c r="B30" s="69" t="s">
        <v>7</v>
      </c>
      <c r="C30" s="69">
        <v>96</v>
      </c>
      <c r="D30" s="69">
        <v>24</v>
      </c>
      <c r="E30" s="69">
        <v>24</v>
      </c>
      <c r="F30" s="69">
        <v>24</v>
      </c>
      <c r="G30" s="69">
        <v>24</v>
      </c>
      <c r="H30" s="99"/>
      <c r="I30" s="97">
        <v>4000</v>
      </c>
      <c r="J30" s="97">
        <f t="shared" ref="J30:J37" si="1">C30*I30</f>
        <v>384000</v>
      </c>
      <c r="K30" s="105"/>
      <c r="L30" s="105"/>
      <c r="M30" s="165" t="s">
        <v>443</v>
      </c>
      <c r="N30" s="95">
        <v>25</v>
      </c>
      <c r="O30" s="95">
        <v>24</v>
      </c>
      <c r="P30" s="95">
        <v>25</v>
      </c>
      <c r="Q30" s="95">
        <v>24</v>
      </c>
    </row>
    <row r="31" spans="1:17" ht="25.5" x14ac:dyDescent="0.2">
      <c r="A31" s="65" t="s">
        <v>444</v>
      </c>
      <c r="B31" s="69" t="s">
        <v>7</v>
      </c>
      <c r="C31" s="69">
        <v>30</v>
      </c>
      <c r="D31" s="69">
        <v>7</v>
      </c>
      <c r="E31" s="69">
        <v>8</v>
      </c>
      <c r="F31" s="69">
        <v>8</v>
      </c>
      <c r="G31" s="69">
        <v>7</v>
      </c>
      <c r="H31" s="99"/>
      <c r="I31" s="97"/>
      <c r="J31" s="97">
        <f t="shared" si="1"/>
        <v>0</v>
      </c>
      <c r="K31" s="105"/>
      <c r="L31" s="105"/>
      <c r="M31" s="165" t="s">
        <v>441</v>
      </c>
      <c r="N31" s="95">
        <f>C31/4</f>
        <v>7.5</v>
      </c>
      <c r="O31" s="95">
        <f>C31/4</f>
        <v>7.5</v>
      </c>
      <c r="P31" s="95">
        <f>C31/4</f>
        <v>7.5</v>
      </c>
      <c r="Q31" s="95">
        <f>C31/4</f>
        <v>7.5</v>
      </c>
    </row>
    <row r="32" spans="1:17" ht="25.5" x14ac:dyDescent="0.2">
      <c r="A32" s="65" t="s">
        <v>445</v>
      </c>
      <c r="B32" s="69" t="s">
        <v>7</v>
      </c>
      <c r="C32" s="69">
        <v>30</v>
      </c>
      <c r="D32" s="69">
        <v>7</v>
      </c>
      <c r="E32" s="69">
        <v>8</v>
      </c>
      <c r="F32" s="69">
        <v>8</v>
      </c>
      <c r="G32" s="69">
        <v>7</v>
      </c>
      <c r="H32" s="99"/>
      <c r="I32" s="97"/>
      <c r="J32" s="97">
        <f t="shared" si="1"/>
        <v>0</v>
      </c>
      <c r="K32" s="105"/>
      <c r="L32" s="105"/>
      <c r="M32" s="165" t="s">
        <v>441</v>
      </c>
      <c r="N32" s="95">
        <f>C32/4</f>
        <v>7.5</v>
      </c>
      <c r="O32" s="95">
        <f>C32/4</f>
        <v>7.5</v>
      </c>
      <c r="P32" s="95">
        <f>C32/4</f>
        <v>7.5</v>
      </c>
      <c r="Q32" s="95">
        <f>C32/4</f>
        <v>7.5</v>
      </c>
    </row>
    <row r="33" spans="1:17" x14ac:dyDescent="0.2">
      <c r="A33" s="65" t="s">
        <v>446</v>
      </c>
      <c r="B33" s="69" t="s">
        <v>447</v>
      </c>
      <c r="C33" s="69">
        <v>75</v>
      </c>
      <c r="D33" s="69">
        <v>20</v>
      </c>
      <c r="E33" s="69">
        <v>20</v>
      </c>
      <c r="F33" s="69">
        <v>20</v>
      </c>
      <c r="G33" s="69">
        <v>15</v>
      </c>
      <c r="H33" s="99"/>
      <c r="I33" s="97">
        <v>3600</v>
      </c>
      <c r="J33" s="97">
        <f t="shared" si="1"/>
        <v>270000</v>
      </c>
      <c r="K33" s="105"/>
      <c r="L33" s="105"/>
      <c r="M33" s="165" t="s">
        <v>448</v>
      </c>
      <c r="N33" s="95">
        <f>C33/4</f>
        <v>18.75</v>
      </c>
      <c r="O33" s="95">
        <f>C33/4</f>
        <v>18.75</v>
      </c>
      <c r="P33" s="95">
        <f>C33/4</f>
        <v>18.75</v>
      </c>
      <c r="Q33" s="95">
        <f>C33/4</f>
        <v>18.75</v>
      </c>
    </row>
    <row r="34" spans="1:17" ht="25.5" x14ac:dyDescent="0.2">
      <c r="A34" s="65" t="s">
        <v>449</v>
      </c>
      <c r="B34" s="69" t="s">
        <v>7</v>
      </c>
      <c r="C34" s="69">
        <v>120</v>
      </c>
      <c r="D34" s="69">
        <v>30</v>
      </c>
      <c r="E34" s="69">
        <v>30</v>
      </c>
      <c r="F34" s="69">
        <v>30</v>
      </c>
      <c r="G34" s="69">
        <v>30</v>
      </c>
      <c r="H34" s="99"/>
      <c r="I34" s="97">
        <v>2000</v>
      </c>
      <c r="J34" s="97">
        <f t="shared" si="1"/>
        <v>240000</v>
      </c>
      <c r="K34" s="105"/>
      <c r="L34" s="105"/>
      <c r="M34" s="171" t="s">
        <v>450</v>
      </c>
      <c r="N34" s="99">
        <f>C34/4</f>
        <v>30</v>
      </c>
      <c r="O34" s="99">
        <f>C34/4</f>
        <v>30</v>
      </c>
      <c r="P34" s="99">
        <f>C34/4</f>
        <v>30</v>
      </c>
      <c r="Q34" s="99">
        <f>C34/4</f>
        <v>30</v>
      </c>
    </row>
    <row r="35" spans="1:17" ht="25.5" x14ac:dyDescent="0.2">
      <c r="A35" s="65" t="s">
        <v>451</v>
      </c>
      <c r="B35" s="69" t="s">
        <v>7</v>
      </c>
      <c r="C35" s="69">
        <v>80</v>
      </c>
      <c r="D35" s="69">
        <v>20</v>
      </c>
      <c r="E35" s="69">
        <v>20</v>
      </c>
      <c r="F35" s="69">
        <v>20</v>
      </c>
      <c r="G35" s="69">
        <v>20</v>
      </c>
      <c r="H35" s="99"/>
      <c r="I35" s="97">
        <v>40000</v>
      </c>
      <c r="J35" s="97">
        <f t="shared" si="1"/>
        <v>3200000</v>
      </c>
      <c r="K35" s="105"/>
      <c r="L35" s="105"/>
      <c r="M35" s="165" t="s">
        <v>452</v>
      </c>
      <c r="N35" s="99">
        <f>C35/4</f>
        <v>20</v>
      </c>
      <c r="O35" s="99">
        <f>C35/4</f>
        <v>20</v>
      </c>
      <c r="P35" s="99">
        <f>C35/4</f>
        <v>20</v>
      </c>
      <c r="Q35" s="99">
        <f>C35/4</f>
        <v>20</v>
      </c>
    </row>
    <row r="36" spans="1:17" x14ac:dyDescent="0.2">
      <c r="A36" s="65" t="s">
        <v>453</v>
      </c>
      <c r="B36" s="69" t="s">
        <v>7</v>
      </c>
      <c r="C36" s="69">
        <v>22</v>
      </c>
      <c r="D36" s="69">
        <v>6</v>
      </c>
      <c r="E36" s="69">
        <v>5</v>
      </c>
      <c r="F36" s="69">
        <v>6</v>
      </c>
      <c r="G36" s="69">
        <v>5</v>
      </c>
      <c r="H36" s="99"/>
      <c r="I36" s="97"/>
      <c r="J36" s="97">
        <f>C36*I36</f>
        <v>0</v>
      </c>
      <c r="K36" s="105"/>
      <c r="L36" s="105"/>
      <c r="M36" s="165" t="s">
        <v>443</v>
      </c>
      <c r="N36" s="99"/>
      <c r="O36" s="99"/>
      <c r="P36" s="99"/>
      <c r="Q36" s="99"/>
    </row>
    <row r="37" spans="1:17" ht="25.5" x14ac:dyDescent="0.2">
      <c r="A37" s="67" t="s">
        <v>454</v>
      </c>
      <c r="B37" s="69" t="s">
        <v>7</v>
      </c>
      <c r="C37" s="69">
        <v>11</v>
      </c>
      <c r="D37" s="69">
        <v>4</v>
      </c>
      <c r="E37" s="69">
        <v>3</v>
      </c>
      <c r="F37" s="69">
        <v>3</v>
      </c>
      <c r="G37" s="69">
        <v>3</v>
      </c>
      <c r="H37" s="99"/>
      <c r="I37" s="97"/>
      <c r="J37" s="97">
        <f t="shared" si="1"/>
        <v>0</v>
      </c>
      <c r="K37" s="105"/>
      <c r="L37" s="105"/>
      <c r="M37" s="171" t="s">
        <v>455</v>
      </c>
      <c r="N37" s="95">
        <v>8</v>
      </c>
      <c r="O37" s="95">
        <v>7</v>
      </c>
      <c r="P37" s="95">
        <v>8</v>
      </c>
      <c r="Q37" s="95">
        <v>7</v>
      </c>
    </row>
    <row r="38" spans="1:17" x14ac:dyDescent="0.2">
      <c r="A38" s="186"/>
      <c r="B38" s="187"/>
      <c r="C38" s="188"/>
      <c r="D38" s="188"/>
      <c r="E38" s="188"/>
      <c r="F38" s="188"/>
      <c r="G38" s="188"/>
      <c r="H38" s="193">
        <f>SUM(H29:H37)</f>
        <v>0</v>
      </c>
      <c r="I38" s="194"/>
      <c r="J38" s="194"/>
      <c r="K38" s="191"/>
      <c r="L38" s="191"/>
      <c r="M38" s="188"/>
      <c r="N38" s="188"/>
      <c r="O38" s="188"/>
      <c r="P38" s="188"/>
      <c r="Q38" s="192"/>
    </row>
    <row r="39" spans="1:17" x14ac:dyDescent="0.2">
      <c r="A39" s="264" t="s">
        <v>254</v>
      </c>
      <c r="B39" s="265"/>
      <c r="C39" s="265"/>
      <c r="D39" s="265"/>
      <c r="E39" s="265"/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66"/>
    </row>
    <row r="40" spans="1:17" x14ac:dyDescent="0.2">
      <c r="A40" s="103" t="s">
        <v>456</v>
      </c>
      <c r="B40" s="99" t="s">
        <v>447</v>
      </c>
      <c r="C40" s="99">
        <v>367.87</v>
      </c>
      <c r="D40" s="99">
        <v>95</v>
      </c>
      <c r="E40" s="99">
        <v>95</v>
      </c>
      <c r="F40" s="99">
        <v>95</v>
      </c>
      <c r="G40" s="99">
        <v>82.87</v>
      </c>
      <c r="H40" s="99"/>
      <c r="I40" s="97">
        <v>3600</v>
      </c>
      <c r="J40" s="97">
        <f>C40*I40</f>
        <v>1324332</v>
      </c>
      <c r="K40" s="105"/>
      <c r="L40" s="105"/>
      <c r="M40" s="102" t="s">
        <v>457</v>
      </c>
      <c r="N40" s="95">
        <v>91.97</v>
      </c>
      <c r="O40" s="95">
        <v>91.97</v>
      </c>
      <c r="P40" s="95">
        <v>91.97</v>
      </c>
      <c r="Q40" s="95">
        <v>91.96</v>
      </c>
    </row>
    <row r="41" spans="1:17" ht="25.5" x14ac:dyDescent="0.2">
      <c r="A41" s="65" t="s">
        <v>458</v>
      </c>
      <c r="B41" s="99" t="s">
        <v>7</v>
      </c>
      <c r="C41" s="99"/>
      <c r="D41" s="99"/>
      <c r="E41" s="99"/>
      <c r="F41" s="99"/>
      <c r="G41" s="99"/>
      <c r="H41" s="99" t="s">
        <v>459</v>
      </c>
      <c r="I41" s="99"/>
      <c r="J41" s="99"/>
      <c r="K41" s="105"/>
      <c r="L41" s="105"/>
      <c r="M41" s="102" t="s">
        <v>457</v>
      </c>
      <c r="N41" s="95"/>
      <c r="O41" s="95"/>
      <c r="P41" s="95"/>
      <c r="Q41" s="95"/>
    </row>
    <row r="42" spans="1:17" x14ac:dyDescent="0.2">
      <c r="A42" s="103"/>
      <c r="B42" s="99" t="s">
        <v>460</v>
      </c>
      <c r="C42" s="99">
        <v>40</v>
      </c>
      <c r="D42" s="99">
        <v>10</v>
      </c>
      <c r="E42" s="99">
        <v>10</v>
      </c>
      <c r="F42" s="99">
        <v>10</v>
      </c>
      <c r="G42" s="99">
        <v>10</v>
      </c>
      <c r="H42" s="99">
        <f>3000*C42</f>
        <v>120000</v>
      </c>
      <c r="I42" s="97">
        <v>3600</v>
      </c>
      <c r="J42" s="97">
        <f t="shared" ref="J42:J48" si="2">C42*I42</f>
        <v>144000</v>
      </c>
      <c r="K42" s="105"/>
      <c r="L42" s="105"/>
      <c r="M42" s="102" t="s">
        <v>457</v>
      </c>
      <c r="N42" s="95">
        <v>15</v>
      </c>
      <c r="O42" s="95">
        <v>15</v>
      </c>
      <c r="P42" s="95">
        <v>10</v>
      </c>
      <c r="Q42" s="95">
        <v>10</v>
      </c>
    </row>
    <row r="43" spans="1:17" x14ac:dyDescent="0.2">
      <c r="A43" s="103"/>
      <c r="B43" s="99" t="s">
        <v>461</v>
      </c>
      <c r="C43" s="99">
        <v>12</v>
      </c>
      <c r="D43" s="99">
        <v>3</v>
      </c>
      <c r="E43" s="99">
        <v>3</v>
      </c>
      <c r="F43" s="99">
        <v>3</v>
      </c>
      <c r="G43" s="99">
        <v>3</v>
      </c>
      <c r="H43" s="99">
        <f>2500*C43</f>
        <v>30000</v>
      </c>
      <c r="I43" s="97">
        <v>3000</v>
      </c>
      <c r="J43" s="97">
        <f t="shared" si="2"/>
        <v>36000</v>
      </c>
      <c r="K43" s="105"/>
      <c r="L43" s="105"/>
      <c r="M43" s="102" t="s">
        <v>457</v>
      </c>
      <c r="N43" s="95">
        <v>15</v>
      </c>
      <c r="O43" s="95">
        <v>15</v>
      </c>
      <c r="P43" s="95">
        <v>10</v>
      </c>
      <c r="Q43" s="95">
        <v>10</v>
      </c>
    </row>
    <row r="44" spans="1:17" x14ac:dyDescent="0.2">
      <c r="A44" s="103"/>
      <c r="B44" s="99" t="s">
        <v>462</v>
      </c>
      <c r="C44" s="99">
        <v>20</v>
      </c>
      <c r="D44" s="99">
        <v>5</v>
      </c>
      <c r="E44" s="99">
        <v>5</v>
      </c>
      <c r="F44" s="99">
        <v>5</v>
      </c>
      <c r="G44" s="99">
        <v>5</v>
      </c>
      <c r="H44" s="99">
        <f>2000*C44</f>
        <v>40000</v>
      </c>
      <c r="I44" s="97">
        <v>2400</v>
      </c>
      <c r="J44" s="97">
        <f t="shared" si="2"/>
        <v>48000</v>
      </c>
      <c r="K44" s="105"/>
      <c r="L44" s="105"/>
      <c r="M44" s="102" t="s">
        <v>457</v>
      </c>
      <c r="N44" s="95">
        <v>15</v>
      </c>
      <c r="O44" s="95">
        <v>15</v>
      </c>
      <c r="P44" s="95">
        <v>10</v>
      </c>
      <c r="Q44" s="95">
        <v>10</v>
      </c>
    </row>
    <row r="45" spans="1:17" x14ac:dyDescent="0.2">
      <c r="A45" s="103"/>
      <c r="B45" s="99" t="s">
        <v>463</v>
      </c>
      <c r="C45" s="99">
        <v>108</v>
      </c>
      <c r="D45" s="99">
        <v>27</v>
      </c>
      <c r="E45" s="99">
        <v>27</v>
      </c>
      <c r="F45" s="99">
        <v>27</v>
      </c>
      <c r="G45" s="99">
        <v>27</v>
      </c>
      <c r="H45" s="99">
        <f>1700*C45</f>
        <v>183600</v>
      </c>
      <c r="I45" s="97">
        <v>2100</v>
      </c>
      <c r="J45" s="97">
        <f t="shared" si="2"/>
        <v>226800</v>
      </c>
      <c r="K45" s="105"/>
      <c r="L45" s="105"/>
      <c r="M45" s="102" t="s">
        <v>457</v>
      </c>
      <c r="N45" s="95">
        <v>45</v>
      </c>
      <c r="O45" s="95">
        <v>45</v>
      </c>
      <c r="P45" s="95">
        <v>30</v>
      </c>
      <c r="Q45" s="95">
        <v>30</v>
      </c>
    </row>
    <row r="46" spans="1:17" x14ac:dyDescent="0.2">
      <c r="A46" s="103"/>
      <c r="B46" s="99" t="s">
        <v>464</v>
      </c>
      <c r="C46" s="99">
        <v>108</v>
      </c>
      <c r="D46" s="99">
        <v>27</v>
      </c>
      <c r="E46" s="99">
        <v>27</v>
      </c>
      <c r="F46" s="99">
        <v>27</v>
      </c>
      <c r="G46" s="99">
        <v>27</v>
      </c>
      <c r="H46" s="99">
        <f>1650*C46</f>
        <v>178200</v>
      </c>
      <c r="I46" s="97">
        <v>2000</v>
      </c>
      <c r="J46" s="97">
        <f t="shared" si="2"/>
        <v>216000</v>
      </c>
      <c r="K46" s="105"/>
      <c r="L46" s="105"/>
      <c r="M46" s="102" t="s">
        <v>457</v>
      </c>
      <c r="N46" s="95">
        <v>45</v>
      </c>
      <c r="O46" s="95">
        <v>45</v>
      </c>
      <c r="P46" s="95">
        <v>30</v>
      </c>
      <c r="Q46" s="95">
        <v>30</v>
      </c>
    </row>
    <row r="47" spans="1:17" x14ac:dyDescent="0.2">
      <c r="A47" s="99"/>
      <c r="B47" s="99" t="s">
        <v>465</v>
      </c>
      <c r="C47" s="99">
        <v>160</v>
      </c>
      <c r="D47" s="99">
        <v>40</v>
      </c>
      <c r="E47" s="99">
        <v>40</v>
      </c>
      <c r="F47" s="99">
        <v>40</v>
      </c>
      <c r="G47" s="99">
        <v>40</v>
      </c>
      <c r="H47" s="99">
        <f>C47*1563</f>
        <v>250080</v>
      </c>
      <c r="I47" s="97">
        <v>1900</v>
      </c>
      <c r="J47" s="97">
        <f t="shared" si="2"/>
        <v>304000</v>
      </c>
      <c r="K47" s="99"/>
      <c r="L47" s="99"/>
      <c r="M47" s="102" t="s">
        <v>457</v>
      </c>
      <c r="N47" s="195">
        <v>50</v>
      </c>
      <c r="O47" s="195">
        <v>50</v>
      </c>
      <c r="P47" s="195">
        <v>50</v>
      </c>
      <c r="Q47" s="195">
        <v>50</v>
      </c>
    </row>
    <row r="48" spans="1:17" x14ac:dyDescent="0.2">
      <c r="A48" s="99"/>
      <c r="B48" s="99" t="s">
        <v>466</v>
      </c>
      <c r="C48" s="99">
        <v>200</v>
      </c>
      <c r="D48" s="99">
        <v>50</v>
      </c>
      <c r="E48" s="99">
        <v>50</v>
      </c>
      <c r="F48" s="99">
        <v>50</v>
      </c>
      <c r="G48" s="99">
        <v>50</v>
      </c>
      <c r="H48" s="99">
        <f>C48*1563</f>
        <v>312600</v>
      </c>
      <c r="I48" s="97">
        <v>1900</v>
      </c>
      <c r="J48" s="97">
        <f t="shared" si="2"/>
        <v>380000</v>
      </c>
      <c r="K48" s="99"/>
      <c r="L48" s="99"/>
      <c r="M48" s="102" t="s">
        <v>457</v>
      </c>
      <c r="N48" s="195">
        <v>50</v>
      </c>
      <c r="O48" s="195">
        <v>50</v>
      </c>
      <c r="P48" s="195">
        <v>50</v>
      </c>
      <c r="Q48" s="195">
        <v>50</v>
      </c>
    </row>
    <row r="49" spans="1:17" x14ac:dyDescent="0.2">
      <c r="A49" s="107"/>
      <c r="B49" s="108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9"/>
    </row>
    <row r="50" spans="1:17" x14ac:dyDescent="0.2">
      <c r="A50" s="81" t="s">
        <v>403</v>
      </c>
      <c r="B50" s="81"/>
      <c r="C50" s="81"/>
      <c r="D50" s="81"/>
      <c r="E50" s="81"/>
      <c r="F50" s="86" t="s">
        <v>404</v>
      </c>
      <c r="G50" s="81"/>
      <c r="H50" s="110"/>
      <c r="I50" s="110"/>
      <c r="J50" s="110"/>
      <c r="K50" s="89"/>
      <c r="L50" s="89"/>
      <c r="M50" s="111"/>
      <c r="N50" s="112"/>
      <c r="O50" s="112"/>
      <c r="P50" s="112"/>
      <c r="Q50" s="112"/>
    </row>
    <row r="51" spans="1:17" x14ac:dyDescent="0.2">
      <c r="A51" s="81" t="s">
        <v>405</v>
      </c>
      <c r="B51" s="89"/>
      <c r="C51" s="89"/>
      <c r="D51" s="89"/>
      <c r="E51" s="89"/>
      <c r="F51" s="86" t="s">
        <v>406</v>
      </c>
      <c r="G51" s="89"/>
      <c r="H51" s="89"/>
      <c r="I51" s="89"/>
      <c r="J51" s="89"/>
      <c r="K51" s="89"/>
      <c r="L51" s="89"/>
      <c r="M51" s="111"/>
      <c r="N51" s="110"/>
      <c r="O51" s="113"/>
      <c r="P51" s="114"/>
      <c r="Q51" s="110"/>
    </row>
    <row r="52" spans="1:17" x14ac:dyDescent="0.2">
      <c r="A52" s="81" t="s">
        <v>407</v>
      </c>
      <c r="B52" s="81"/>
      <c r="C52" s="81"/>
      <c r="D52" s="81"/>
      <c r="E52" s="81"/>
      <c r="F52" s="90" t="s">
        <v>469</v>
      </c>
      <c r="G52" s="81"/>
      <c r="H52" s="87"/>
      <c r="I52" s="81"/>
      <c r="J52" s="87"/>
      <c r="K52" s="81"/>
      <c r="L52" s="81"/>
      <c r="M52" s="81"/>
      <c r="N52" s="81"/>
      <c r="O52" s="88"/>
      <c r="P52" s="89"/>
      <c r="Q52" s="111" t="s">
        <v>467</v>
      </c>
    </row>
    <row r="53" spans="1:17" x14ac:dyDescent="0.2">
      <c r="A53" s="81" t="s">
        <v>409</v>
      </c>
      <c r="B53" s="89"/>
      <c r="C53" s="89"/>
      <c r="D53" s="89"/>
      <c r="E53" s="89"/>
      <c r="F53" s="90" t="s">
        <v>410</v>
      </c>
      <c r="G53" s="89"/>
      <c r="H53" s="89"/>
      <c r="I53" s="89"/>
      <c r="J53" s="89"/>
      <c r="K53" s="89"/>
      <c r="L53" s="89"/>
      <c r="M53" s="111"/>
      <c r="N53" s="110"/>
      <c r="O53" s="110"/>
      <c r="P53" s="114"/>
      <c r="Q53" s="110"/>
    </row>
    <row r="54" spans="1:17" x14ac:dyDescent="0.2">
      <c r="A54" s="81" t="s">
        <v>411</v>
      </c>
      <c r="B54" s="81"/>
      <c r="C54" s="81"/>
      <c r="D54" s="81"/>
      <c r="E54" s="81"/>
      <c r="F54" s="90" t="s">
        <v>412</v>
      </c>
      <c r="G54" s="81"/>
      <c r="H54" s="110"/>
      <c r="I54" s="110"/>
      <c r="J54" s="110"/>
      <c r="K54" s="89"/>
      <c r="L54" s="89"/>
      <c r="M54" s="111"/>
      <c r="N54" s="112"/>
      <c r="O54" s="112"/>
      <c r="P54" s="112"/>
      <c r="Q54" s="112"/>
    </row>
  </sheetData>
  <mergeCells count="22">
    <mergeCell ref="A39:Q39"/>
    <mergeCell ref="A7:Q7"/>
    <mergeCell ref="A8:Q8"/>
    <mergeCell ref="A9:Q9"/>
    <mergeCell ref="A10:A12"/>
    <mergeCell ref="B10:B12"/>
    <mergeCell ref="D10:D12"/>
    <mergeCell ref="E10:E12"/>
    <mergeCell ref="F10:F12"/>
    <mergeCell ref="G10:G12"/>
    <mergeCell ref="I10:I12"/>
    <mergeCell ref="J10:J12"/>
    <mergeCell ref="K10:K12"/>
    <mergeCell ref="M10:M12"/>
    <mergeCell ref="A14:Q14"/>
    <mergeCell ref="A28:Q28"/>
    <mergeCell ref="A6:Q6"/>
    <mergeCell ref="C1:F1"/>
    <mergeCell ref="C2:F2"/>
    <mergeCell ref="C3:F3"/>
    <mergeCell ref="C4:F4"/>
    <mergeCell ref="C5:F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108"/>
  <sheetViews>
    <sheetView topLeftCell="A7" workbookViewId="0">
      <selection activeCell="L6" sqref="L1:M1048576"/>
    </sheetView>
  </sheetViews>
  <sheetFormatPr defaultRowHeight="12.75" x14ac:dyDescent="0.2"/>
  <cols>
    <col min="1" max="1" width="35.42578125" customWidth="1"/>
    <col min="2" max="2" width="9.140625" customWidth="1"/>
    <col min="3" max="12" width="9.140625" hidden="1" customWidth="1"/>
    <col min="14" max="14" width="10.42578125" customWidth="1"/>
    <col min="15" max="15" width="12" customWidth="1"/>
    <col min="16" max="16" width="10.42578125" customWidth="1"/>
    <col min="17" max="17" width="11" customWidth="1"/>
    <col min="18" max="18" width="26.28515625" customWidth="1"/>
    <col min="19" max="20" width="0" hidden="1" customWidth="1"/>
    <col min="21" max="21" width="6.42578125" hidden="1" customWidth="1"/>
  </cols>
  <sheetData>
    <row r="1" spans="1:22" ht="13.5" x14ac:dyDescent="0.2">
      <c r="A1" s="57" t="s">
        <v>83</v>
      </c>
      <c r="B1" s="281" t="s">
        <v>83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 t="s">
        <v>73</v>
      </c>
      <c r="Q1" s="281"/>
      <c r="R1" s="281"/>
      <c r="S1" s="59"/>
      <c r="T1" s="60"/>
      <c r="U1" s="59"/>
      <c r="V1" s="59"/>
    </row>
    <row r="2" spans="1:22" ht="13.5" x14ac:dyDescent="0.2">
      <c r="A2" s="61" t="s">
        <v>79</v>
      </c>
      <c r="B2" s="283" t="s">
        <v>78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2" t="s">
        <v>238</v>
      </c>
      <c r="Q2" s="282"/>
      <c r="R2" s="282"/>
      <c r="S2" s="282"/>
      <c r="T2" s="282"/>
      <c r="U2" s="59"/>
      <c r="V2" s="59"/>
    </row>
    <row r="3" spans="1:22" ht="13.5" x14ac:dyDescent="0.2">
      <c r="A3" s="57" t="s">
        <v>239</v>
      </c>
      <c r="B3" s="281" t="s">
        <v>239</v>
      </c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 t="s">
        <v>239</v>
      </c>
      <c r="Q3" s="281"/>
      <c r="R3" s="281"/>
      <c r="S3" s="59"/>
      <c r="T3" s="60"/>
      <c r="U3" s="59"/>
      <c r="V3" s="59"/>
    </row>
    <row r="4" spans="1:22" ht="13.5" x14ac:dyDescent="0.2">
      <c r="A4" s="57" t="s">
        <v>240</v>
      </c>
      <c r="B4" s="281" t="s">
        <v>241</v>
      </c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 t="s">
        <v>242</v>
      </c>
      <c r="Q4" s="281"/>
      <c r="R4" s="281"/>
      <c r="S4" s="281"/>
      <c r="T4" s="281"/>
      <c r="U4" s="281"/>
      <c r="V4" s="281"/>
    </row>
    <row r="5" spans="1:22" ht="13.5" x14ac:dyDescent="0.2">
      <c r="A5" s="57" t="s">
        <v>243</v>
      </c>
      <c r="B5" s="281" t="s">
        <v>243</v>
      </c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 t="s">
        <v>243</v>
      </c>
      <c r="Q5" s="281"/>
      <c r="R5" s="281"/>
      <c r="S5" s="281"/>
      <c r="T5" s="281"/>
      <c r="U5" s="281"/>
      <c r="V5" s="281"/>
    </row>
    <row r="6" spans="1:22" ht="13.5" x14ac:dyDescent="0.2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62"/>
      <c r="Q6" s="62"/>
      <c r="R6" s="57"/>
      <c r="T6" s="62"/>
    </row>
    <row r="7" spans="1:22" ht="15.75" x14ac:dyDescent="0.25">
      <c r="A7" s="291" t="s">
        <v>226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T7" s="62"/>
    </row>
    <row r="8" spans="1:22" ht="15.75" x14ac:dyDescent="0.25">
      <c r="A8" s="291" t="s">
        <v>244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T8" s="62"/>
    </row>
    <row r="9" spans="1:22" ht="15.75" x14ac:dyDescent="0.25">
      <c r="A9" s="291" t="s">
        <v>413</v>
      </c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T9" s="62"/>
    </row>
    <row r="10" spans="1:22" ht="15.75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T10" s="62"/>
    </row>
    <row r="11" spans="1:22" ht="12.75" customHeight="1" x14ac:dyDescent="0.2">
      <c r="A11" s="292" t="s">
        <v>245</v>
      </c>
      <c r="B11" s="117" t="s">
        <v>246</v>
      </c>
      <c r="C11" s="292" t="s">
        <v>247</v>
      </c>
      <c r="D11" s="292" t="s">
        <v>248</v>
      </c>
      <c r="E11" s="292" t="s">
        <v>249</v>
      </c>
      <c r="F11" s="292" t="s">
        <v>250</v>
      </c>
      <c r="G11" s="292" t="s">
        <v>251</v>
      </c>
      <c r="H11" s="292" t="s">
        <v>252</v>
      </c>
      <c r="I11" s="292" t="s">
        <v>253</v>
      </c>
      <c r="J11" s="292" t="s">
        <v>254</v>
      </c>
      <c r="K11" s="118" t="s">
        <v>255</v>
      </c>
      <c r="L11" s="286" t="s">
        <v>258</v>
      </c>
      <c r="M11" s="286" t="s">
        <v>259</v>
      </c>
      <c r="N11" s="286" t="s">
        <v>260</v>
      </c>
      <c r="O11" s="286" t="s">
        <v>261</v>
      </c>
      <c r="P11" s="286" t="s">
        <v>262</v>
      </c>
      <c r="Q11" s="286" t="s">
        <v>263</v>
      </c>
      <c r="R11" s="296" t="s">
        <v>264</v>
      </c>
      <c r="S11" s="284" t="s">
        <v>265</v>
      </c>
      <c r="T11" s="284" t="s">
        <v>266</v>
      </c>
      <c r="U11" s="284" t="s">
        <v>267</v>
      </c>
      <c r="V11" s="63"/>
    </row>
    <row r="12" spans="1:22" x14ac:dyDescent="0.2">
      <c r="A12" s="289"/>
      <c r="B12" s="119"/>
      <c r="C12" s="289"/>
      <c r="D12" s="289"/>
      <c r="E12" s="289"/>
      <c r="F12" s="289"/>
      <c r="G12" s="289"/>
      <c r="H12" s="289"/>
      <c r="I12" s="289"/>
      <c r="J12" s="289"/>
      <c r="K12" s="120" t="s">
        <v>268</v>
      </c>
      <c r="L12" s="287"/>
      <c r="M12" s="287"/>
      <c r="N12" s="289"/>
      <c r="O12" s="289"/>
      <c r="P12" s="289"/>
      <c r="Q12" s="289"/>
      <c r="R12" s="297"/>
      <c r="S12" s="285"/>
      <c r="T12" s="285"/>
      <c r="U12" s="285"/>
      <c r="V12" s="63"/>
    </row>
    <row r="13" spans="1:22" x14ac:dyDescent="0.2">
      <c r="A13" s="290"/>
      <c r="B13" s="121" t="s">
        <v>269</v>
      </c>
      <c r="C13" s="290"/>
      <c r="D13" s="290"/>
      <c r="E13" s="290"/>
      <c r="F13" s="290"/>
      <c r="G13" s="290"/>
      <c r="H13" s="290"/>
      <c r="I13" s="290"/>
      <c r="J13" s="290"/>
      <c r="K13" s="122" t="s">
        <v>270</v>
      </c>
      <c r="L13" s="288"/>
      <c r="M13" s="288"/>
      <c r="N13" s="290"/>
      <c r="O13" s="290"/>
      <c r="P13" s="290"/>
      <c r="Q13" s="290"/>
      <c r="R13" s="298"/>
      <c r="S13" s="285"/>
      <c r="T13" s="285"/>
      <c r="U13" s="285"/>
      <c r="V13" s="63"/>
    </row>
    <row r="14" spans="1:22" ht="20.25" customHeight="1" x14ac:dyDescent="0.2">
      <c r="A14" s="67" t="s">
        <v>271</v>
      </c>
      <c r="B14" s="99" t="s">
        <v>272</v>
      </c>
      <c r="C14" s="99"/>
      <c r="D14" s="99"/>
      <c r="E14" s="197">
        <v>6</v>
      </c>
      <c r="F14" s="99"/>
      <c r="G14" s="99"/>
      <c r="H14" s="99"/>
      <c r="I14" s="99"/>
      <c r="J14" s="99"/>
      <c r="K14" s="99">
        <v>24</v>
      </c>
      <c r="L14" s="100"/>
      <c r="M14" s="100">
        <f t="shared" ref="M14:M45" si="0">L14+J14+I14+H14+G14+F14+E14+D14+C14</f>
        <v>6</v>
      </c>
      <c r="N14" s="100">
        <v>1</v>
      </c>
      <c r="O14" s="100">
        <v>2</v>
      </c>
      <c r="P14" s="100">
        <v>2</v>
      </c>
      <c r="Q14" s="100">
        <v>1</v>
      </c>
      <c r="R14" s="105" t="s">
        <v>273</v>
      </c>
      <c r="S14" s="293" t="s">
        <v>274</v>
      </c>
      <c r="T14" s="69">
        <f>150</f>
        <v>150</v>
      </c>
      <c r="U14" s="69" t="s">
        <v>275</v>
      </c>
      <c r="V14" s="11"/>
    </row>
    <row r="15" spans="1:22" x14ac:dyDescent="0.2">
      <c r="A15" s="67" t="s">
        <v>276</v>
      </c>
      <c r="B15" s="99" t="s">
        <v>272</v>
      </c>
      <c r="C15" s="99"/>
      <c r="D15" s="99"/>
      <c r="E15" s="99"/>
      <c r="F15" s="197">
        <v>4</v>
      </c>
      <c r="G15" s="99"/>
      <c r="H15" s="99"/>
      <c r="I15" s="99"/>
      <c r="J15" s="197">
        <v>6</v>
      </c>
      <c r="K15" s="99">
        <v>24</v>
      </c>
      <c r="L15" s="100"/>
      <c r="M15" s="100">
        <f t="shared" si="0"/>
        <v>10</v>
      </c>
      <c r="N15" s="100">
        <v>3</v>
      </c>
      <c r="O15" s="100">
        <v>2</v>
      </c>
      <c r="P15" s="100">
        <v>2</v>
      </c>
      <c r="Q15" s="100">
        <v>3</v>
      </c>
      <c r="R15" s="105" t="s">
        <v>277</v>
      </c>
      <c r="S15" s="294"/>
      <c r="T15" s="69">
        <f>150+69+150</f>
        <v>369</v>
      </c>
      <c r="U15" s="69" t="s">
        <v>278</v>
      </c>
      <c r="V15" s="11"/>
    </row>
    <row r="16" spans="1:22" x14ac:dyDescent="0.2">
      <c r="A16" s="67" t="s">
        <v>279</v>
      </c>
      <c r="B16" s="99" t="s">
        <v>272</v>
      </c>
      <c r="C16" s="197">
        <v>1</v>
      </c>
      <c r="D16" s="197">
        <v>1</v>
      </c>
      <c r="E16" s="99"/>
      <c r="F16" s="99"/>
      <c r="G16" s="99"/>
      <c r="H16" s="99"/>
      <c r="I16" s="99"/>
      <c r="J16" s="197">
        <v>15</v>
      </c>
      <c r="K16" s="99"/>
      <c r="L16" s="100"/>
      <c r="M16" s="100">
        <f t="shared" si="0"/>
        <v>17</v>
      </c>
      <c r="N16" s="100">
        <v>4</v>
      </c>
      <c r="O16" s="100">
        <v>4</v>
      </c>
      <c r="P16" s="100">
        <v>4</v>
      </c>
      <c r="Q16" s="100">
        <v>5</v>
      </c>
      <c r="R16" s="99" t="s">
        <v>280</v>
      </c>
      <c r="S16" s="294"/>
      <c r="T16" s="69">
        <f>20</f>
        <v>20</v>
      </c>
      <c r="U16" s="69" t="s">
        <v>281</v>
      </c>
      <c r="V16" s="11"/>
    </row>
    <row r="17" spans="1:23" x14ac:dyDescent="0.2">
      <c r="A17" s="67" t="s">
        <v>282</v>
      </c>
      <c r="B17" s="99" t="s">
        <v>283</v>
      </c>
      <c r="C17" s="197">
        <v>1</v>
      </c>
      <c r="D17" s="197">
        <v>1</v>
      </c>
      <c r="E17" s="197">
        <v>1</v>
      </c>
      <c r="F17" s="99"/>
      <c r="G17" s="99"/>
      <c r="H17" s="99"/>
      <c r="I17" s="99"/>
      <c r="J17" s="99"/>
      <c r="K17" s="99"/>
      <c r="L17" s="100"/>
      <c r="M17" s="100">
        <f t="shared" si="0"/>
        <v>3</v>
      </c>
      <c r="N17" s="100">
        <v>1</v>
      </c>
      <c r="O17" s="100">
        <v>1</v>
      </c>
      <c r="P17" s="100"/>
      <c r="Q17" s="100">
        <v>1</v>
      </c>
      <c r="R17" s="99" t="s">
        <v>284</v>
      </c>
      <c r="S17" s="294"/>
      <c r="T17" s="69">
        <f>10</f>
        <v>10</v>
      </c>
      <c r="U17" s="69" t="s">
        <v>285</v>
      </c>
      <c r="V17" s="11"/>
    </row>
    <row r="18" spans="1:23" x14ac:dyDescent="0.2">
      <c r="A18" s="67" t="s">
        <v>286</v>
      </c>
      <c r="B18" s="99" t="s">
        <v>272</v>
      </c>
      <c r="C18" s="197">
        <v>6</v>
      </c>
      <c r="D18" s="99"/>
      <c r="E18" s="99"/>
      <c r="F18" s="99"/>
      <c r="G18" s="99"/>
      <c r="H18" s="99"/>
      <c r="I18" s="99"/>
      <c r="J18" s="99"/>
      <c r="K18" s="99">
        <v>15</v>
      </c>
      <c r="L18" s="100"/>
      <c r="M18" s="100">
        <f t="shared" si="0"/>
        <v>6</v>
      </c>
      <c r="N18" s="100">
        <v>1</v>
      </c>
      <c r="O18" s="100">
        <v>2</v>
      </c>
      <c r="P18" s="100">
        <v>2</v>
      </c>
      <c r="Q18" s="100">
        <v>1</v>
      </c>
      <c r="R18" s="105"/>
      <c r="S18" s="294"/>
      <c r="T18" s="69" t="s">
        <v>287</v>
      </c>
      <c r="U18" s="69" t="s">
        <v>288</v>
      </c>
      <c r="V18" s="11"/>
    </row>
    <row r="19" spans="1:23" x14ac:dyDescent="0.2">
      <c r="A19" s="67" t="s">
        <v>289</v>
      </c>
      <c r="B19" s="99" t="s">
        <v>272</v>
      </c>
      <c r="C19" s="197">
        <v>1</v>
      </c>
      <c r="D19" s="99"/>
      <c r="E19" s="99"/>
      <c r="F19" s="99"/>
      <c r="G19" s="99"/>
      <c r="H19" s="99"/>
      <c r="I19" s="99"/>
      <c r="J19" s="99"/>
      <c r="K19" s="99">
        <v>2</v>
      </c>
      <c r="L19" s="100"/>
      <c r="M19" s="100">
        <f t="shared" si="0"/>
        <v>1</v>
      </c>
      <c r="N19" s="100"/>
      <c r="O19" s="100">
        <v>1</v>
      </c>
      <c r="P19" s="100"/>
      <c r="Q19" s="100"/>
      <c r="R19" s="105"/>
      <c r="S19" s="294"/>
      <c r="T19" s="69">
        <f>11</f>
        <v>11</v>
      </c>
      <c r="U19" s="69" t="s">
        <v>288</v>
      </c>
      <c r="V19" s="11"/>
    </row>
    <row r="20" spans="1:23" x14ac:dyDescent="0.2">
      <c r="A20" s="67" t="s">
        <v>290</v>
      </c>
      <c r="B20" s="99" t="s">
        <v>272</v>
      </c>
      <c r="C20" s="99"/>
      <c r="D20" s="99"/>
      <c r="E20" s="99"/>
      <c r="F20" s="99"/>
      <c r="G20" s="99"/>
      <c r="H20" s="99"/>
      <c r="I20" s="99"/>
      <c r="J20" s="197">
        <v>8</v>
      </c>
      <c r="K20" s="99"/>
      <c r="L20" s="100"/>
      <c r="M20" s="100">
        <f t="shared" si="0"/>
        <v>8</v>
      </c>
      <c r="N20" s="100">
        <v>2</v>
      </c>
      <c r="O20" s="100">
        <v>2</v>
      </c>
      <c r="P20" s="100">
        <v>2</v>
      </c>
      <c r="Q20" s="100">
        <v>2</v>
      </c>
      <c r="R20" s="105" t="s">
        <v>291</v>
      </c>
      <c r="S20" s="294"/>
      <c r="T20" s="69" t="s">
        <v>292</v>
      </c>
      <c r="U20" s="69"/>
      <c r="V20" s="11"/>
    </row>
    <row r="21" spans="1:23" x14ac:dyDescent="0.2">
      <c r="A21" s="67" t="s">
        <v>293</v>
      </c>
      <c r="B21" s="99" t="s">
        <v>272</v>
      </c>
      <c r="C21" s="99"/>
      <c r="D21" s="99"/>
      <c r="E21" s="197">
        <v>6</v>
      </c>
      <c r="F21" s="99"/>
      <c r="G21" s="99"/>
      <c r="H21" s="99"/>
      <c r="I21" s="99"/>
      <c r="J21" s="99"/>
      <c r="K21" s="99">
        <v>15</v>
      </c>
      <c r="L21" s="100"/>
      <c r="M21" s="100">
        <f t="shared" si="0"/>
        <v>6</v>
      </c>
      <c r="N21" s="100">
        <v>1</v>
      </c>
      <c r="O21" s="100">
        <v>2</v>
      </c>
      <c r="P21" s="100">
        <v>2</v>
      </c>
      <c r="Q21" s="100">
        <v>1</v>
      </c>
      <c r="R21" s="105"/>
      <c r="S21" s="294"/>
      <c r="T21" s="69">
        <v>138</v>
      </c>
      <c r="U21" s="69" t="s">
        <v>288</v>
      </c>
      <c r="V21" s="11"/>
    </row>
    <row r="22" spans="1:23" x14ac:dyDescent="0.2">
      <c r="A22" s="67" t="s">
        <v>294</v>
      </c>
      <c r="B22" s="99" t="s">
        <v>283</v>
      </c>
      <c r="C22" s="99"/>
      <c r="D22" s="197">
        <v>10</v>
      </c>
      <c r="E22" s="197">
        <v>20</v>
      </c>
      <c r="F22" s="99"/>
      <c r="G22" s="99"/>
      <c r="H22" s="99"/>
      <c r="I22" s="99"/>
      <c r="J22" s="99"/>
      <c r="K22" s="99"/>
      <c r="L22" s="100"/>
      <c r="M22" s="100">
        <f t="shared" si="0"/>
        <v>30</v>
      </c>
      <c r="N22" s="100">
        <v>13</v>
      </c>
      <c r="O22" s="100">
        <v>12</v>
      </c>
      <c r="P22" s="100">
        <v>13</v>
      </c>
      <c r="Q22" s="100">
        <v>12</v>
      </c>
      <c r="R22" s="105"/>
      <c r="S22" s="294"/>
      <c r="T22" s="69">
        <f>138</f>
        <v>138</v>
      </c>
      <c r="U22" s="69" t="s">
        <v>295</v>
      </c>
      <c r="V22" s="73"/>
      <c r="W22" s="116"/>
    </row>
    <row r="23" spans="1:23" x14ac:dyDescent="0.2">
      <c r="A23" s="67" t="s">
        <v>296</v>
      </c>
      <c r="B23" s="99" t="s">
        <v>272</v>
      </c>
      <c r="C23" s="99"/>
      <c r="D23" s="197">
        <v>500</v>
      </c>
      <c r="E23" s="197">
        <v>200</v>
      </c>
      <c r="F23" s="99"/>
      <c r="G23" s="99"/>
      <c r="H23" s="99"/>
      <c r="I23" s="99"/>
      <c r="J23" s="99"/>
      <c r="K23" s="99">
        <v>400</v>
      </c>
      <c r="L23" s="100"/>
      <c r="M23" s="100">
        <f t="shared" si="0"/>
        <v>700</v>
      </c>
      <c r="N23" s="100">
        <v>175</v>
      </c>
      <c r="O23" s="100">
        <v>175</v>
      </c>
      <c r="P23" s="100">
        <v>175</v>
      </c>
      <c r="Q23" s="100">
        <v>175</v>
      </c>
      <c r="R23" s="105" t="s">
        <v>297</v>
      </c>
      <c r="S23" s="294"/>
      <c r="T23" s="69">
        <f>1620+2160</f>
        <v>3780</v>
      </c>
      <c r="U23" s="69" t="s">
        <v>298</v>
      </c>
      <c r="V23" s="73"/>
      <c r="W23" s="116"/>
    </row>
    <row r="24" spans="1:23" x14ac:dyDescent="0.2">
      <c r="A24" s="67" t="s">
        <v>299</v>
      </c>
      <c r="B24" s="99" t="s">
        <v>272</v>
      </c>
      <c r="C24" s="99"/>
      <c r="D24" s="99"/>
      <c r="E24" s="197">
        <v>2</v>
      </c>
      <c r="F24" s="99"/>
      <c r="G24" s="99"/>
      <c r="H24" s="99"/>
      <c r="I24" s="99"/>
      <c r="J24" s="99"/>
      <c r="K24" s="99">
        <v>6</v>
      </c>
      <c r="L24" s="100"/>
      <c r="M24" s="100">
        <f t="shared" si="0"/>
        <v>2</v>
      </c>
      <c r="N24" s="100">
        <v>2</v>
      </c>
      <c r="O24" s="100"/>
      <c r="P24" s="100"/>
      <c r="Q24" s="100"/>
      <c r="R24" s="105" t="s">
        <v>300</v>
      </c>
      <c r="S24" s="294"/>
      <c r="T24" s="69">
        <f>40+40+20</f>
        <v>100</v>
      </c>
      <c r="U24" s="69" t="s">
        <v>281</v>
      </c>
      <c r="V24" s="73"/>
      <c r="W24" s="116"/>
    </row>
    <row r="25" spans="1:23" x14ac:dyDescent="0.2">
      <c r="A25" s="67" t="s">
        <v>301</v>
      </c>
      <c r="B25" s="99" t="s">
        <v>272</v>
      </c>
      <c r="C25" s="99"/>
      <c r="D25" s="99"/>
      <c r="E25" s="99"/>
      <c r="F25" s="99"/>
      <c r="G25" s="99"/>
      <c r="H25" s="99"/>
      <c r="I25" s="99"/>
      <c r="J25" s="197">
        <v>14</v>
      </c>
      <c r="K25" s="99"/>
      <c r="L25" s="100"/>
      <c r="M25" s="100">
        <f t="shared" si="0"/>
        <v>14</v>
      </c>
      <c r="N25" s="100">
        <v>3</v>
      </c>
      <c r="O25" s="100">
        <v>4</v>
      </c>
      <c r="P25" s="100">
        <v>4</v>
      </c>
      <c r="Q25" s="100">
        <v>3</v>
      </c>
      <c r="R25" s="105" t="s">
        <v>302</v>
      </c>
      <c r="S25" s="294"/>
      <c r="T25" s="69" t="s">
        <v>292</v>
      </c>
      <c r="U25" s="69"/>
      <c r="V25" s="73"/>
      <c r="W25" s="116"/>
    </row>
    <row r="26" spans="1:23" ht="25.5" x14ac:dyDescent="0.2">
      <c r="A26" s="67" t="s">
        <v>303</v>
      </c>
      <c r="B26" s="99" t="s">
        <v>283</v>
      </c>
      <c r="C26" s="99"/>
      <c r="D26" s="197">
        <v>20</v>
      </c>
      <c r="E26" s="197">
        <v>8</v>
      </c>
      <c r="F26" s="99"/>
      <c r="G26" s="99"/>
      <c r="H26" s="99"/>
      <c r="I26" s="99"/>
      <c r="J26" s="99"/>
      <c r="K26" s="99">
        <v>16</v>
      </c>
      <c r="L26" s="100"/>
      <c r="M26" s="100">
        <f t="shared" si="0"/>
        <v>28</v>
      </c>
      <c r="N26" s="100">
        <v>7</v>
      </c>
      <c r="O26" s="100">
        <v>7</v>
      </c>
      <c r="P26" s="100">
        <v>7</v>
      </c>
      <c r="Q26" s="100">
        <v>7</v>
      </c>
      <c r="R26" s="105" t="s">
        <v>304</v>
      </c>
      <c r="S26" s="294"/>
      <c r="T26" s="69" t="s">
        <v>287</v>
      </c>
      <c r="U26" s="69" t="s">
        <v>305</v>
      </c>
      <c r="V26" s="11"/>
    </row>
    <row r="27" spans="1:23" ht="25.5" x14ac:dyDescent="0.2">
      <c r="A27" s="67" t="s">
        <v>306</v>
      </c>
      <c r="B27" s="99" t="s">
        <v>272</v>
      </c>
      <c r="C27" s="99"/>
      <c r="D27" s="197">
        <v>6</v>
      </c>
      <c r="E27" s="99"/>
      <c r="F27" s="99"/>
      <c r="G27" s="99"/>
      <c r="H27" s="99"/>
      <c r="I27" s="99"/>
      <c r="J27" s="99"/>
      <c r="K27" s="99">
        <v>6</v>
      </c>
      <c r="L27" s="100"/>
      <c r="M27" s="100">
        <f t="shared" si="0"/>
        <v>6</v>
      </c>
      <c r="N27" s="100">
        <v>1</v>
      </c>
      <c r="O27" s="100">
        <v>2</v>
      </c>
      <c r="P27" s="100">
        <v>2</v>
      </c>
      <c r="Q27" s="100">
        <v>1</v>
      </c>
      <c r="R27" s="105" t="s">
        <v>307</v>
      </c>
      <c r="S27" s="294"/>
      <c r="T27" s="69">
        <f>46+56</f>
        <v>102</v>
      </c>
      <c r="U27" s="69" t="s">
        <v>308</v>
      </c>
      <c r="V27" s="11"/>
    </row>
    <row r="28" spans="1:23" ht="25.5" x14ac:dyDescent="0.2">
      <c r="A28" s="67" t="s">
        <v>309</v>
      </c>
      <c r="B28" s="99" t="s">
        <v>283</v>
      </c>
      <c r="C28" s="99"/>
      <c r="D28" s="99"/>
      <c r="E28" s="99"/>
      <c r="F28" s="99"/>
      <c r="G28" s="99"/>
      <c r="H28" s="99"/>
      <c r="I28" s="99"/>
      <c r="J28" s="197">
        <v>4</v>
      </c>
      <c r="K28" s="99"/>
      <c r="L28" s="100"/>
      <c r="M28" s="100">
        <f t="shared" si="0"/>
        <v>4</v>
      </c>
      <c r="N28" s="100">
        <v>1</v>
      </c>
      <c r="O28" s="100">
        <v>1</v>
      </c>
      <c r="P28" s="100">
        <v>1</v>
      </c>
      <c r="Q28" s="100">
        <v>1</v>
      </c>
      <c r="R28" s="105" t="s">
        <v>310</v>
      </c>
      <c r="S28" s="294"/>
      <c r="T28" s="69" t="s">
        <v>292</v>
      </c>
      <c r="U28" s="69"/>
      <c r="V28" s="11"/>
    </row>
    <row r="29" spans="1:23" ht="25.5" x14ac:dyDescent="0.2">
      <c r="A29" s="67" t="s">
        <v>311</v>
      </c>
      <c r="B29" s="99" t="s">
        <v>283</v>
      </c>
      <c r="C29" s="99"/>
      <c r="D29" s="197">
        <v>4</v>
      </c>
      <c r="E29" s="197">
        <v>2</v>
      </c>
      <c r="F29" s="99"/>
      <c r="G29" s="99"/>
      <c r="H29" s="99"/>
      <c r="I29" s="99"/>
      <c r="J29" s="197">
        <v>6</v>
      </c>
      <c r="K29" s="99"/>
      <c r="L29" s="100"/>
      <c r="M29" s="100">
        <f t="shared" si="0"/>
        <v>12</v>
      </c>
      <c r="N29" s="100">
        <v>3</v>
      </c>
      <c r="O29" s="100">
        <v>3</v>
      </c>
      <c r="P29" s="100">
        <v>3</v>
      </c>
      <c r="Q29" s="100">
        <v>3</v>
      </c>
      <c r="R29" s="105" t="s">
        <v>312</v>
      </c>
      <c r="S29" s="294"/>
      <c r="T29" s="69">
        <f>32</f>
        <v>32</v>
      </c>
      <c r="U29" s="69" t="s">
        <v>308</v>
      </c>
      <c r="V29" s="11"/>
    </row>
    <row r="30" spans="1:23" x14ac:dyDescent="0.2">
      <c r="A30" s="67" t="s">
        <v>313</v>
      </c>
      <c r="B30" s="99" t="s">
        <v>314</v>
      </c>
      <c r="C30" s="99"/>
      <c r="D30" s="99"/>
      <c r="E30" s="99"/>
      <c r="F30" s="197">
        <v>0.5</v>
      </c>
      <c r="G30" s="99"/>
      <c r="H30" s="99"/>
      <c r="I30" s="99"/>
      <c r="J30" s="99"/>
      <c r="K30" s="99">
        <v>0.5</v>
      </c>
      <c r="L30" s="100"/>
      <c r="M30" s="123">
        <f t="shared" si="0"/>
        <v>0.5</v>
      </c>
      <c r="N30" s="124">
        <v>0.125</v>
      </c>
      <c r="O30" s="124">
        <v>0.125</v>
      </c>
      <c r="P30" s="124">
        <v>0.125</v>
      </c>
      <c r="Q30" s="124">
        <v>0.125</v>
      </c>
      <c r="R30" s="105" t="s">
        <v>315</v>
      </c>
      <c r="S30" s="294"/>
      <c r="T30" s="69">
        <v>5</v>
      </c>
      <c r="U30" s="69" t="s">
        <v>288</v>
      </c>
      <c r="V30" s="11"/>
    </row>
    <row r="31" spans="1:23" x14ac:dyDescent="0.2">
      <c r="A31" s="67" t="s">
        <v>316</v>
      </c>
      <c r="B31" s="99" t="s">
        <v>314</v>
      </c>
      <c r="C31" s="99"/>
      <c r="D31" s="99"/>
      <c r="E31" s="99"/>
      <c r="F31" s="197">
        <v>0.5</v>
      </c>
      <c r="G31" s="99"/>
      <c r="H31" s="99"/>
      <c r="I31" s="99"/>
      <c r="J31" s="99"/>
      <c r="K31" s="99">
        <v>0.5</v>
      </c>
      <c r="L31" s="100"/>
      <c r="M31" s="123">
        <f t="shared" si="0"/>
        <v>0.5</v>
      </c>
      <c r="N31" s="124">
        <v>0.125</v>
      </c>
      <c r="O31" s="124">
        <v>0.125</v>
      </c>
      <c r="P31" s="124">
        <v>0.125</v>
      </c>
      <c r="Q31" s="124">
        <v>0.125</v>
      </c>
      <c r="R31" s="105" t="s">
        <v>317</v>
      </c>
      <c r="S31" s="294"/>
      <c r="T31" s="69">
        <v>5</v>
      </c>
      <c r="U31" s="69" t="s">
        <v>288</v>
      </c>
      <c r="V31" s="11"/>
    </row>
    <row r="32" spans="1:23" x14ac:dyDescent="0.2">
      <c r="A32" s="67" t="s">
        <v>319</v>
      </c>
      <c r="B32" s="99" t="s">
        <v>318</v>
      </c>
      <c r="C32" s="99"/>
      <c r="D32" s="99"/>
      <c r="E32" s="99"/>
      <c r="F32" s="197">
        <v>300</v>
      </c>
      <c r="G32" s="99"/>
      <c r="H32" s="99"/>
      <c r="I32" s="99"/>
      <c r="J32" s="99"/>
      <c r="K32" s="99">
        <v>3165</v>
      </c>
      <c r="L32" s="100"/>
      <c r="M32" s="100">
        <f t="shared" si="0"/>
        <v>300</v>
      </c>
      <c r="N32" s="100">
        <v>75</v>
      </c>
      <c r="O32" s="100">
        <v>75</v>
      </c>
      <c r="P32" s="100">
        <v>75</v>
      </c>
      <c r="Q32" s="100">
        <v>75</v>
      </c>
      <c r="R32" s="105" t="s">
        <v>320</v>
      </c>
      <c r="S32" s="294"/>
      <c r="T32" s="69" t="s">
        <v>287</v>
      </c>
      <c r="U32" s="69" t="s">
        <v>321</v>
      </c>
      <c r="V32" s="73"/>
      <c r="W32" s="116"/>
    </row>
    <row r="33" spans="1:23" x14ac:dyDescent="0.2">
      <c r="A33" s="67" t="s">
        <v>322</v>
      </c>
      <c r="B33" s="99" t="s">
        <v>318</v>
      </c>
      <c r="C33" s="99"/>
      <c r="D33" s="99"/>
      <c r="E33" s="99"/>
      <c r="F33" s="197">
        <v>300</v>
      </c>
      <c r="G33" s="99"/>
      <c r="H33" s="99"/>
      <c r="I33" s="99"/>
      <c r="J33" s="99"/>
      <c r="K33" s="99">
        <v>8610</v>
      </c>
      <c r="L33" s="100"/>
      <c r="M33" s="100">
        <f t="shared" si="0"/>
        <v>300</v>
      </c>
      <c r="N33" s="100">
        <v>75</v>
      </c>
      <c r="O33" s="100">
        <v>75</v>
      </c>
      <c r="P33" s="100">
        <v>75</v>
      </c>
      <c r="Q33" s="100">
        <v>75</v>
      </c>
      <c r="R33" s="105" t="s">
        <v>323</v>
      </c>
      <c r="S33" s="294"/>
      <c r="T33" s="69" t="s">
        <v>287</v>
      </c>
      <c r="U33" s="69" t="s">
        <v>321</v>
      </c>
      <c r="V33" s="73"/>
      <c r="W33" s="116"/>
    </row>
    <row r="34" spans="1:23" x14ac:dyDescent="0.2">
      <c r="A34" s="67" t="s">
        <v>324</v>
      </c>
      <c r="B34" s="99" t="s">
        <v>318</v>
      </c>
      <c r="C34" s="99"/>
      <c r="D34" s="99"/>
      <c r="E34" s="99"/>
      <c r="F34" s="197">
        <v>300</v>
      </c>
      <c r="G34" s="99"/>
      <c r="H34" s="99"/>
      <c r="I34" s="99"/>
      <c r="J34" s="99"/>
      <c r="K34" s="99">
        <v>8400</v>
      </c>
      <c r="L34" s="100"/>
      <c r="M34" s="100">
        <f t="shared" si="0"/>
        <v>300</v>
      </c>
      <c r="N34" s="100">
        <v>75</v>
      </c>
      <c r="O34" s="100">
        <v>75</v>
      </c>
      <c r="P34" s="100">
        <v>75</v>
      </c>
      <c r="Q34" s="100">
        <v>75</v>
      </c>
      <c r="R34" s="105" t="s">
        <v>325</v>
      </c>
      <c r="S34" s="294"/>
      <c r="T34" s="69" t="s">
        <v>287</v>
      </c>
      <c r="U34" s="69" t="s">
        <v>321</v>
      </c>
      <c r="V34" s="73"/>
      <c r="W34" s="116"/>
    </row>
    <row r="35" spans="1:23" x14ac:dyDescent="0.2">
      <c r="A35" s="67" t="s">
        <v>327</v>
      </c>
      <c r="B35" s="99" t="s">
        <v>272</v>
      </c>
      <c r="C35" s="99"/>
      <c r="D35" s="99"/>
      <c r="E35" s="99"/>
      <c r="F35" s="99"/>
      <c r="G35" s="99"/>
      <c r="H35" s="99"/>
      <c r="I35" s="99"/>
      <c r="J35" s="197">
        <v>35</v>
      </c>
      <c r="K35" s="99"/>
      <c r="L35" s="100"/>
      <c r="M35" s="100">
        <f t="shared" si="0"/>
        <v>35</v>
      </c>
      <c r="N35" s="100">
        <v>9</v>
      </c>
      <c r="O35" s="100">
        <v>8</v>
      </c>
      <c r="P35" s="100">
        <v>8</v>
      </c>
      <c r="Q35" s="100">
        <v>8</v>
      </c>
      <c r="R35" s="105" t="s">
        <v>328</v>
      </c>
      <c r="S35" s="294"/>
      <c r="T35" s="69" t="s">
        <v>292</v>
      </c>
      <c r="U35" s="69"/>
      <c r="V35" s="73"/>
      <c r="W35" s="116"/>
    </row>
    <row r="36" spans="1:23" x14ac:dyDescent="0.2">
      <c r="A36" s="67" t="s">
        <v>329</v>
      </c>
      <c r="B36" s="99" t="s">
        <v>272</v>
      </c>
      <c r="C36" s="99"/>
      <c r="D36" s="99"/>
      <c r="E36" s="99"/>
      <c r="F36" s="99"/>
      <c r="G36" s="99"/>
      <c r="H36" s="99"/>
      <c r="I36" s="99"/>
      <c r="J36" s="197">
        <v>38</v>
      </c>
      <c r="K36" s="99"/>
      <c r="L36" s="100"/>
      <c r="M36" s="100">
        <f t="shared" si="0"/>
        <v>38</v>
      </c>
      <c r="N36" s="100">
        <v>9</v>
      </c>
      <c r="O36" s="100">
        <v>10</v>
      </c>
      <c r="P36" s="100">
        <v>10</v>
      </c>
      <c r="Q36" s="100">
        <v>9</v>
      </c>
      <c r="R36" s="105" t="s">
        <v>330</v>
      </c>
      <c r="S36" s="294"/>
      <c r="T36" s="69" t="s">
        <v>292</v>
      </c>
      <c r="U36" s="69"/>
      <c r="V36" s="73"/>
      <c r="W36" s="116"/>
    </row>
    <row r="37" spans="1:23" x14ac:dyDescent="0.2">
      <c r="A37" s="67" t="s">
        <v>331</v>
      </c>
      <c r="B37" s="99" t="s">
        <v>272</v>
      </c>
      <c r="C37" s="99"/>
      <c r="D37" s="99"/>
      <c r="E37" s="99"/>
      <c r="F37" s="99"/>
      <c r="G37" s="99"/>
      <c r="H37" s="99"/>
      <c r="I37" s="99"/>
      <c r="J37" s="197">
        <v>50</v>
      </c>
      <c r="K37" s="99"/>
      <c r="L37" s="100"/>
      <c r="M37" s="100">
        <f t="shared" si="0"/>
        <v>50</v>
      </c>
      <c r="N37" s="100">
        <v>12</v>
      </c>
      <c r="O37" s="100">
        <v>13</v>
      </c>
      <c r="P37" s="100">
        <v>12</v>
      </c>
      <c r="Q37" s="100">
        <v>13</v>
      </c>
      <c r="R37" s="105" t="s">
        <v>332</v>
      </c>
      <c r="S37" s="294"/>
      <c r="T37" s="69" t="s">
        <v>292</v>
      </c>
      <c r="U37" s="69"/>
      <c r="V37" s="73"/>
      <c r="W37" s="116"/>
    </row>
    <row r="38" spans="1:23" x14ac:dyDescent="0.2">
      <c r="A38" s="67" t="s">
        <v>333</v>
      </c>
      <c r="B38" s="99" t="s">
        <v>272</v>
      </c>
      <c r="C38" s="197">
        <v>6</v>
      </c>
      <c r="D38" s="197">
        <v>10</v>
      </c>
      <c r="E38" s="99"/>
      <c r="F38" s="99"/>
      <c r="G38" s="99"/>
      <c r="H38" s="99"/>
      <c r="I38" s="99"/>
      <c r="J38" s="99"/>
      <c r="K38" s="99">
        <v>20</v>
      </c>
      <c r="L38" s="100"/>
      <c r="M38" s="100">
        <f t="shared" si="0"/>
        <v>16</v>
      </c>
      <c r="N38" s="100">
        <v>4</v>
      </c>
      <c r="O38" s="100">
        <v>4</v>
      </c>
      <c r="P38" s="100">
        <v>4</v>
      </c>
      <c r="Q38" s="100">
        <v>4</v>
      </c>
      <c r="R38" s="105" t="s">
        <v>334</v>
      </c>
      <c r="S38" s="294"/>
      <c r="T38" s="69">
        <f>150+120</f>
        <v>270</v>
      </c>
      <c r="U38" s="69" t="s">
        <v>326</v>
      </c>
      <c r="V38" s="73"/>
      <c r="W38" s="116"/>
    </row>
    <row r="39" spans="1:23" x14ac:dyDescent="0.2">
      <c r="A39" s="67" t="s">
        <v>336</v>
      </c>
      <c r="B39" s="99" t="s">
        <v>272</v>
      </c>
      <c r="C39" s="197">
        <v>6</v>
      </c>
      <c r="D39" s="99"/>
      <c r="E39" s="99"/>
      <c r="F39" s="99"/>
      <c r="G39" s="99"/>
      <c r="H39" s="99"/>
      <c r="I39" s="99"/>
      <c r="J39" s="197">
        <v>9</v>
      </c>
      <c r="K39" s="99"/>
      <c r="L39" s="100"/>
      <c r="M39" s="100">
        <f t="shared" si="0"/>
        <v>15</v>
      </c>
      <c r="N39" s="100">
        <v>3</v>
      </c>
      <c r="O39" s="100">
        <v>4</v>
      </c>
      <c r="P39" s="100">
        <v>4</v>
      </c>
      <c r="Q39" s="100">
        <v>4</v>
      </c>
      <c r="R39" s="105" t="s">
        <v>337</v>
      </c>
      <c r="S39" s="294"/>
      <c r="T39" s="69" t="s">
        <v>287</v>
      </c>
      <c r="U39" s="69" t="s">
        <v>281</v>
      </c>
      <c r="V39" s="73"/>
      <c r="W39" s="116"/>
    </row>
    <row r="40" spans="1:23" x14ac:dyDescent="0.2">
      <c r="A40" s="67" t="s">
        <v>338</v>
      </c>
      <c r="B40" s="99" t="s">
        <v>272</v>
      </c>
      <c r="C40" s="197">
        <v>6</v>
      </c>
      <c r="D40" s="99"/>
      <c r="E40" s="99"/>
      <c r="F40" s="99"/>
      <c r="G40" s="99"/>
      <c r="H40" s="99"/>
      <c r="I40" s="99"/>
      <c r="J40" s="99"/>
      <c r="K40" s="99"/>
      <c r="L40" s="100"/>
      <c r="M40" s="100">
        <f t="shared" si="0"/>
        <v>6</v>
      </c>
      <c r="N40" s="100">
        <v>2</v>
      </c>
      <c r="O40" s="100">
        <v>1</v>
      </c>
      <c r="P40" s="100">
        <v>1</v>
      </c>
      <c r="Q40" s="100">
        <v>2</v>
      </c>
      <c r="R40" s="105" t="s">
        <v>339</v>
      </c>
      <c r="S40" s="294"/>
      <c r="T40" s="69" t="s">
        <v>287</v>
      </c>
      <c r="U40" s="69" t="s">
        <v>281</v>
      </c>
      <c r="V40" s="73"/>
      <c r="W40" s="116"/>
    </row>
    <row r="41" spans="1:23" x14ac:dyDescent="0.2">
      <c r="A41" s="67" t="s">
        <v>340</v>
      </c>
      <c r="B41" s="99" t="s">
        <v>272</v>
      </c>
      <c r="C41" s="216">
        <v>4</v>
      </c>
      <c r="D41" s="125"/>
      <c r="E41" s="125"/>
      <c r="F41" s="125"/>
      <c r="G41" s="125"/>
      <c r="H41" s="125"/>
      <c r="I41" s="125"/>
      <c r="J41" s="125"/>
      <c r="K41" s="125"/>
      <c r="L41" s="126"/>
      <c r="M41" s="100">
        <f t="shared" si="0"/>
        <v>4</v>
      </c>
      <c r="N41" s="126">
        <v>2</v>
      </c>
      <c r="O41" s="126">
        <v>2</v>
      </c>
      <c r="P41" s="126"/>
      <c r="Q41" s="126"/>
      <c r="R41" s="105" t="s">
        <v>339</v>
      </c>
      <c r="S41" s="294"/>
      <c r="T41" s="69" t="s">
        <v>287</v>
      </c>
      <c r="U41" s="69" t="s">
        <v>281</v>
      </c>
      <c r="V41" s="11"/>
    </row>
    <row r="42" spans="1:23" x14ac:dyDescent="0.2">
      <c r="A42" s="67" t="s">
        <v>341</v>
      </c>
      <c r="B42" s="99" t="s">
        <v>272</v>
      </c>
      <c r="C42" s="197">
        <v>2</v>
      </c>
      <c r="D42" s="197">
        <v>2</v>
      </c>
      <c r="E42" s="197">
        <v>4</v>
      </c>
      <c r="F42" s="99"/>
      <c r="G42" s="99"/>
      <c r="H42" s="99"/>
      <c r="I42" s="99"/>
      <c r="J42" s="197">
        <v>8</v>
      </c>
      <c r="K42" s="99"/>
      <c r="L42" s="100"/>
      <c r="M42" s="100">
        <f t="shared" si="0"/>
        <v>16</v>
      </c>
      <c r="N42" s="100">
        <v>4</v>
      </c>
      <c r="O42" s="100">
        <v>4</v>
      </c>
      <c r="P42" s="100">
        <v>4</v>
      </c>
      <c r="Q42" s="100">
        <v>4</v>
      </c>
      <c r="R42" s="105" t="s">
        <v>342</v>
      </c>
      <c r="S42" s="294"/>
      <c r="T42" s="69">
        <f>40+20+20</f>
        <v>80</v>
      </c>
      <c r="U42" s="69" t="s">
        <v>281</v>
      </c>
      <c r="V42" s="11"/>
    </row>
    <row r="43" spans="1:23" x14ac:dyDescent="0.2">
      <c r="A43" s="67" t="s">
        <v>776</v>
      </c>
      <c r="B43" s="99" t="s">
        <v>283</v>
      </c>
      <c r="C43" s="197">
        <v>1</v>
      </c>
      <c r="D43" s="99"/>
      <c r="E43" s="99"/>
      <c r="F43" s="99"/>
      <c r="G43" s="99"/>
      <c r="H43" s="99"/>
      <c r="I43" s="99"/>
      <c r="J43" s="99"/>
      <c r="K43" s="99"/>
      <c r="L43" s="100"/>
      <c r="M43" s="100">
        <f t="shared" si="0"/>
        <v>1</v>
      </c>
      <c r="N43" s="100">
        <v>1</v>
      </c>
      <c r="O43" s="100"/>
      <c r="P43" s="100"/>
      <c r="Q43" s="100"/>
      <c r="R43" s="105" t="s">
        <v>343</v>
      </c>
      <c r="S43" s="294"/>
      <c r="T43" s="69"/>
      <c r="U43" s="69"/>
      <c r="V43" s="11"/>
    </row>
    <row r="44" spans="1:23" x14ac:dyDescent="0.2">
      <c r="A44" s="67" t="s">
        <v>344</v>
      </c>
      <c r="B44" s="99" t="s">
        <v>283</v>
      </c>
      <c r="C44" s="197">
        <v>1</v>
      </c>
      <c r="D44" s="99"/>
      <c r="E44" s="99"/>
      <c r="F44" s="99"/>
      <c r="G44" s="99"/>
      <c r="H44" s="99"/>
      <c r="I44" s="99"/>
      <c r="J44" s="99"/>
      <c r="K44" s="99"/>
      <c r="L44" s="100"/>
      <c r="M44" s="100">
        <f t="shared" si="0"/>
        <v>1</v>
      </c>
      <c r="N44" s="100">
        <v>1</v>
      </c>
      <c r="O44" s="100"/>
      <c r="P44" s="100"/>
      <c r="Q44" s="100"/>
      <c r="R44" s="105" t="s">
        <v>343</v>
      </c>
      <c r="S44" s="294"/>
      <c r="T44" s="69"/>
      <c r="U44" s="69"/>
      <c r="V44" s="11"/>
    </row>
    <row r="45" spans="1:23" x14ac:dyDescent="0.2">
      <c r="A45" s="67" t="s">
        <v>345</v>
      </c>
      <c r="B45" s="99" t="s">
        <v>283</v>
      </c>
      <c r="C45" s="197">
        <v>1</v>
      </c>
      <c r="D45" s="99"/>
      <c r="E45" s="99"/>
      <c r="F45" s="99"/>
      <c r="G45" s="99"/>
      <c r="H45" s="99"/>
      <c r="I45" s="99"/>
      <c r="J45" s="99"/>
      <c r="K45" s="99"/>
      <c r="L45" s="100"/>
      <c r="M45" s="100">
        <f t="shared" si="0"/>
        <v>1</v>
      </c>
      <c r="N45" s="100">
        <v>1</v>
      </c>
      <c r="O45" s="100"/>
      <c r="P45" s="100"/>
      <c r="Q45" s="100"/>
      <c r="R45" s="105" t="s">
        <v>346</v>
      </c>
      <c r="S45" s="294"/>
      <c r="T45" s="69"/>
      <c r="U45" s="69"/>
      <c r="V45" s="11"/>
    </row>
    <row r="46" spans="1:23" x14ac:dyDescent="0.2">
      <c r="A46" s="67" t="s">
        <v>347</v>
      </c>
      <c r="B46" s="99" t="s">
        <v>272</v>
      </c>
      <c r="C46" s="99"/>
      <c r="D46" s="197">
        <v>12</v>
      </c>
      <c r="E46" s="197">
        <v>4</v>
      </c>
      <c r="F46" s="99"/>
      <c r="G46" s="99"/>
      <c r="H46" s="99"/>
      <c r="I46" s="99"/>
      <c r="J46" s="99"/>
      <c r="K46" s="99">
        <v>6</v>
      </c>
      <c r="L46" s="100"/>
      <c r="M46" s="100">
        <f t="shared" ref="M46:M77" si="1">L46+J46+I46+H46+G46+F46+E46+D46+C46</f>
        <v>16</v>
      </c>
      <c r="N46" s="100">
        <v>4</v>
      </c>
      <c r="O46" s="100">
        <v>4</v>
      </c>
      <c r="P46" s="100">
        <v>4</v>
      </c>
      <c r="Q46" s="100">
        <v>4</v>
      </c>
      <c r="R46" s="105"/>
      <c r="S46" s="294"/>
      <c r="T46" s="69" t="s">
        <v>287</v>
      </c>
      <c r="U46" s="69" t="s">
        <v>348</v>
      </c>
      <c r="V46" s="11"/>
    </row>
    <row r="47" spans="1:23" x14ac:dyDescent="0.2">
      <c r="A47" s="67" t="s">
        <v>349</v>
      </c>
      <c r="B47" s="99" t="s">
        <v>272</v>
      </c>
      <c r="C47" s="99"/>
      <c r="D47" s="99"/>
      <c r="E47" s="99"/>
      <c r="F47" s="99"/>
      <c r="G47" s="99"/>
      <c r="H47" s="99"/>
      <c r="I47" s="99"/>
      <c r="J47" s="197">
        <v>8</v>
      </c>
      <c r="K47" s="99">
        <v>10</v>
      </c>
      <c r="L47" s="100"/>
      <c r="M47" s="100">
        <f t="shared" si="1"/>
        <v>8</v>
      </c>
      <c r="N47" s="100">
        <v>2</v>
      </c>
      <c r="O47" s="100">
        <v>2</v>
      </c>
      <c r="P47" s="100">
        <v>2</v>
      </c>
      <c r="Q47" s="100">
        <v>2</v>
      </c>
      <c r="R47" s="105" t="s">
        <v>350</v>
      </c>
      <c r="S47" s="294"/>
      <c r="T47" s="69">
        <f>165</f>
        <v>165</v>
      </c>
      <c r="U47" s="69" t="s">
        <v>348</v>
      </c>
      <c r="V47" s="73"/>
      <c r="W47" s="116"/>
    </row>
    <row r="48" spans="1:23" x14ac:dyDescent="0.2">
      <c r="A48" s="67" t="s">
        <v>351</v>
      </c>
      <c r="B48" s="99" t="s">
        <v>272</v>
      </c>
      <c r="C48" s="99"/>
      <c r="D48" s="99"/>
      <c r="E48" s="99"/>
      <c r="F48" s="99"/>
      <c r="G48" s="99"/>
      <c r="H48" s="99"/>
      <c r="I48" s="99"/>
      <c r="J48" s="197">
        <v>8</v>
      </c>
      <c r="K48" s="99"/>
      <c r="L48" s="100"/>
      <c r="M48" s="100">
        <f t="shared" si="1"/>
        <v>8</v>
      </c>
      <c r="N48" s="100">
        <v>2</v>
      </c>
      <c r="O48" s="100">
        <v>2</v>
      </c>
      <c r="P48" s="100">
        <v>2</v>
      </c>
      <c r="Q48" s="100">
        <v>2</v>
      </c>
      <c r="R48" s="105" t="s">
        <v>352</v>
      </c>
      <c r="S48" s="294"/>
      <c r="T48" s="69" t="s">
        <v>292</v>
      </c>
      <c r="U48" s="69"/>
      <c r="V48" s="73"/>
      <c r="W48" s="116"/>
    </row>
    <row r="49" spans="1:23" x14ac:dyDescent="0.2">
      <c r="A49" s="67" t="s">
        <v>353</v>
      </c>
      <c r="B49" s="99" t="s">
        <v>272</v>
      </c>
      <c r="C49" s="99"/>
      <c r="D49" s="99"/>
      <c r="E49" s="99"/>
      <c r="F49" s="99"/>
      <c r="G49" s="99"/>
      <c r="H49" s="99"/>
      <c r="I49" s="99"/>
      <c r="J49" s="197">
        <v>3</v>
      </c>
      <c r="K49" s="99"/>
      <c r="L49" s="100"/>
      <c r="M49" s="100">
        <f t="shared" si="1"/>
        <v>3</v>
      </c>
      <c r="N49" s="100">
        <v>2</v>
      </c>
      <c r="O49" s="100">
        <v>1</v>
      </c>
      <c r="P49" s="100"/>
      <c r="Q49" s="100"/>
      <c r="R49" s="105"/>
      <c r="S49" s="294"/>
      <c r="T49" s="69" t="s">
        <v>292</v>
      </c>
      <c r="U49" s="69"/>
      <c r="V49" s="73"/>
      <c r="W49" s="116"/>
    </row>
    <row r="50" spans="1:23" x14ac:dyDescent="0.2">
      <c r="A50" s="67" t="s">
        <v>354</v>
      </c>
      <c r="B50" s="99" t="s">
        <v>272</v>
      </c>
      <c r="C50" s="99"/>
      <c r="D50" s="99"/>
      <c r="E50" s="99"/>
      <c r="F50" s="99"/>
      <c r="G50" s="99"/>
      <c r="H50" s="99"/>
      <c r="I50" s="99"/>
      <c r="J50" s="197">
        <v>3</v>
      </c>
      <c r="K50" s="99"/>
      <c r="L50" s="100"/>
      <c r="M50" s="100">
        <f t="shared" si="1"/>
        <v>3</v>
      </c>
      <c r="N50" s="100">
        <v>2</v>
      </c>
      <c r="O50" s="100">
        <v>1</v>
      </c>
      <c r="P50" s="100"/>
      <c r="Q50" s="100"/>
      <c r="R50" s="105"/>
      <c r="S50" s="294"/>
      <c r="T50" s="69" t="s">
        <v>292</v>
      </c>
      <c r="U50" s="69"/>
      <c r="V50" s="73"/>
      <c r="W50" s="116"/>
    </row>
    <row r="51" spans="1:23" x14ac:dyDescent="0.2">
      <c r="A51" s="67" t="s">
        <v>355</v>
      </c>
      <c r="B51" s="99" t="s">
        <v>272</v>
      </c>
      <c r="C51" s="99"/>
      <c r="D51" s="99"/>
      <c r="E51" s="99"/>
      <c r="F51" s="99"/>
      <c r="G51" s="197">
        <v>10</v>
      </c>
      <c r="H51" s="99"/>
      <c r="I51" s="99"/>
      <c r="J51" s="99"/>
      <c r="K51" s="99">
        <v>10</v>
      </c>
      <c r="L51" s="100"/>
      <c r="M51" s="100">
        <f t="shared" si="1"/>
        <v>10</v>
      </c>
      <c r="N51" s="100">
        <v>2</v>
      </c>
      <c r="O51" s="100">
        <v>3</v>
      </c>
      <c r="P51" s="100">
        <v>3</v>
      </c>
      <c r="Q51" s="100">
        <v>2</v>
      </c>
      <c r="R51" s="105" t="s">
        <v>356</v>
      </c>
      <c r="S51" s="294"/>
      <c r="T51" s="69">
        <f>1040</f>
        <v>1040</v>
      </c>
      <c r="U51" s="69" t="s">
        <v>348</v>
      </c>
      <c r="V51" s="73"/>
      <c r="W51" s="116"/>
    </row>
    <row r="52" spans="1:23" x14ac:dyDescent="0.2">
      <c r="A52" s="67" t="s">
        <v>357</v>
      </c>
      <c r="B52" s="99" t="s">
        <v>272</v>
      </c>
      <c r="C52" s="99"/>
      <c r="D52" s="99"/>
      <c r="E52" s="99"/>
      <c r="F52" s="99"/>
      <c r="G52" s="197">
        <v>6</v>
      </c>
      <c r="H52" s="99"/>
      <c r="I52" s="99"/>
      <c r="J52" s="197">
        <v>8</v>
      </c>
      <c r="K52" s="99">
        <v>10</v>
      </c>
      <c r="L52" s="100"/>
      <c r="M52" s="100">
        <f t="shared" si="1"/>
        <v>14</v>
      </c>
      <c r="N52" s="100">
        <v>4</v>
      </c>
      <c r="O52" s="100">
        <v>3</v>
      </c>
      <c r="P52" s="100">
        <v>3</v>
      </c>
      <c r="Q52" s="100">
        <v>4</v>
      </c>
      <c r="R52" s="105" t="s">
        <v>358</v>
      </c>
      <c r="S52" s="294"/>
      <c r="T52" s="69" t="s">
        <v>287</v>
      </c>
      <c r="U52" s="69" t="s">
        <v>348</v>
      </c>
      <c r="V52" s="73"/>
      <c r="W52" s="116"/>
    </row>
    <row r="53" spans="1:23" x14ac:dyDescent="0.2">
      <c r="A53" s="67" t="s">
        <v>359</v>
      </c>
      <c r="B53" s="99" t="s">
        <v>272</v>
      </c>
      <c r="C53" s="99"/>
      <c r="D53" s="99"/>
      <c r="E53" s="99"/>
      <c r="F53" s="99"/>
      <c r="G53" s="197">
        <v>6</v>
      </c>
      <c r="H53" s="99"/>
      <c r="I53" s="99"/>
      <c r="J53" s="99"/>
      <c r="K53" s="99">
        <v>6</v>
      </c>
      <c r="L53" s="100"/>
      <c r="M53" s="100">
        <f t="shared" si="1"/>
        <v>6</v>
      </c>
      <c r="N53" s="100">
        <v>2</v>
      </c>
      <c r="O53" s="100">
        <v>2</v>
      </c>
      <c r="P53" s="100">
        <v>2</v>
      </c>
      <c r="Q53" s="100"/>
      <c r="R53" s="105" t="s">
        <v>360</v>
      </c>
      <c r="S53" s="294"/>
      <c r="T53" s="69" t="s">
        <v>287</v>
      </c>
      <c r="U53" s="69" t="s">
        <v>348</v>
      </c>
      <c r="V53" s="11"/>
    </row>
    <row r="54" spans="1:23" x14ac:dyDescent="0.2">
      <c r="A54" s="67" t="s">
        <v>361</v>
      </c>
      <c r="B54" s="99" t="s">
        <v>272</v>
      </c>
      <c r="C54" s="99"/>
      <c r="D54" s="99"/>
      <c r="E54" s="99"/>
      <c r="F54" s="99"/>
      <c r="G54" s="197">
        <v>10</v>
      </c>
      <c r="H54" s="99"/>
      <c r="I54" s="99"/>
      <c r="J54" s="99"/>
      <c r="K54" s="99">
        <v>5</v>
      </c>
      <c r="L54" s="100"/>
      <c r="M54" s="100">
        <f t="shared" si="1"/>
        <v>10</v>
      </c>
      <c r="N54" s="100">
        <v>2</v>
      </c>
      <c r="O54" s="100">
        <v>3</v>
      </c>
      <c r="P54" s="100">
        <v>3</v>
      </c>
      <c r="Q54" s="100">
        <v>2</v>
      </c>
      <c r="R54" s="105" t="s">
        <v>362</v>
      </c>
      <c r="S54" s="294"/>
      <c r="T54" s="69">
        <f>520</f>
        <v>520</v>
      </c>
      <c r="U54" s="69" t="s">
        <v>348</v>
      </c>
      <c r="V54" s="11"/>
    </row>
    <row r="55" spans="1:23" x14ac:dyDescent="0.2">
      <c r="A55" s="67" t="s">
        <v>794</v>
      </c>
      <c r="B55" s="99" t="s">
        <v>272</v>
      </c>
      <c r="C55" s="99"/>
      <c r="D55" s="99"/>
      <c r="E55" s="99"/>
      <c r="F55" s="99"/>
      <c r="G55" s="197">
        <v>10</v>
      </c>
      <c r="H55" s="99"/>
      <c r="I55" s="99"/>
      <c r="J55" s="99"/>
      <c r="K55" s="99">
        <v>4</v>
      </c>
      <c r="L55" s="100"/>
      <c r="M55" s="100">
        <f t="shared" si="1"/>
        <v>10</v>
      </c>
      <c r="N55" s="100">
        <v>2</v>
      </c>
      <c r="O55" s="100">
        <v>3</v>
      </c>
      <c r="P55" s="100">
        <v>3</v>
      </c>
      <c r="Q55" s="100">
        <v>2</v>
      </c>
      <c r="R55" s="105" t="s">
        <v>363</v>
      </c>
      <c r="S55" s="294"/>
      <c r="T55" s="69" t="s">
        <v>287</v>
      </c>
      <c r="U55" s="69" t="s">
        <v>348</v>
      </c>
      <c r="V55" s="11"/>
    </row>
    <row r="56" spans="1:23" x14ac:dyDescent="0.2">
      <c r="A56" s="67" t="s">
        <v>364</v>
      </c>
      <c r="B56" s="99" t="s">
        <v>272</v>
      </c>
      <c r="C56" s="99"/>
      <c r="D56" s="99"/>
      <c r="E56" s="99"/>
      <c r="F56" s="99"/>
      <c r="G56" s="197">
        <v>6</v>
      </c>
      <c r="H56" s="99"/>
      <c r="I56" s="99"/>
      <c r="J56" s="99"/>
      <c r="K56" s="99"/>
      <c r="L56" s="100"/>
      <c r="M56" s="100">
        <f t="shared" si="1"/>
        <v>6</v>
      </c>
      <c r="N56" s="100">
        <v>2</v>
      </c>
      <c r="O56" s="100">
        <v>2</v>
      </c>
      <c r="P56" s="100"/>
      <c r="Q56" s="100">
        <v>2</v>
      </c>
      <c r="R56" s="105" t="s">
        <v>365</v>
      </c>
      <c r="S56" s="294"/>
      <c r="T56" s="69">
        <f>165</f>
        <v>165</v>
      </c>
      <c r="U56" s="69" t="s">
        <v>348</v>
      </c>
      <c r="V56" s="11"/>
    </row>
    <row r="57" spans="1:23" x14ac:dyDescent="0.2">
      <c r="A57" s="67" t="s">
        <v>366</v>
      </c>
      <c r="B57" s="99" t="s">
        <v>272</v>
      </c>
      <c r="C57" s="99"/>
      <c r="D57" s="99"/>
      <c r="E57" s="99"/>
      <c r="F57" s="99"/>
      <c r="G57" s="197">
        <v>8</v>
      </c>
      <c r="H57" s="99"/>
      <c r="I57" s="99"/>
      <c r="J57" s="99"/>
      <c r="K57" s="99"/>
      <c r="L57" s="100"/>
      <c r="M57" s="100">
        <f t="shared" si="1"/>
        <v>8</v>
      </c>
      <c r="N57" s="100">
        <v>2</v>
      </c>
      <c r="O57" s="100">
        <v>2</v>
      </c>
      <c r="P57" s="100">
        <v>2</v>
      </c>
      <c r="Q57" s="100">
        <v>2</v>
      </c>
      <c r="R57" s="105" t="s">
        <v>367</v>
      </c>
      <c r="S57" s="294"/>
      <c r="T57" s="69">
        <f>95</f>
        <v>95</v>
      </c>
      <c r="U57" s="69" t="s">
        <v>348</v>
      </c>
      <c r="V57" s="11"/>
    </row>
    <row r="58" spans="1:23" x14ac:dyDescent="0.2">
      <c r="A58" s="67" t="s">
        <v>370</v>
      </c>
      <c r="B58" s="99" t="s">
        <v>272</v>
      </c>
      <c r="C58" s="99"/>
      <c r="D58" s="197">
        <v>2</v>
      </c>
      <c r="E58" s="99"/>
      <c r="F58" s="99"/>
      <c r="G58" s="99"/>
      <c r="H58" s="99"/>
      <c r="I58" s="99"/>
      <c r="J58" s="99"/>
      <c r="K58" s="99"/>
      <c r="L58" s="100"/>
      <c r="M58" s="100">
        <f t="shared" si="1"/>
        <v>2</v>
      </c>
      <c r="N58" s="100">
        <v>2</v>
      </c>
      <c r="O58" s="100"/>
      <c r="P58" s="100"/>
      <c r="Q58" s="100"/>
      <c r="R58" s="105"/>
      <c r="S58" s="294"/>
      <c r="T58" s="69">
        <f>20</f>
        <v>20</v>
      </c>
      <c r="U58" s="69" t="s">
        <v>371</v>
      </c>
      <c r="V58" s="11"/>
    </row>
    <row r="59" spans="1:23" x14ac:dyDescent="0.2">
      <c r="A59" s="67" t="s">
        <v>372</v>
      </c>
      <c r="B59" s="99" t="s">
        <v>272</v>
      </c>
      <c r="C59" s="99"/>
      <c r="D59" s="197">
        <v>2</v>
      </c>
      <c r="E59" s="99"/>
      <c r="F59" s="99"/>
      <c r="G59" s="99"/>
      <c r="H59" s="99"/>
      <c r="I59" s="99"/>
      <c r="J59" s="197">
        <v>5</v>
      </c>
      <c r="K59" s="99"/>
      <c r="L59" s="100"/>
      <c r="M59" s="100">
        <f t="shared" si="1"/>
        <v>7</v>
      </c>
      <c r="N59" s="100">
        <v>2</v>
      </c>
      <c r="O59" s="100">
        <v>2</v>
      </c>
      <c r="P59" s="100">
        <v>2</v>
      </c>
      <c r="Q59" s="100">
        <v>1</v>
      </c>
      <c r="R59" s="105" t="s">
        <v>373</v>
      </c>
      <c r="S59" s="294"/>
      <c r="T59" s="69">
        <f>20</f>
        <v>20</v>
      </c>
      <c r="U59" s="69" t="s">
        <v>369</v>
      </c>
      <c r="V59" s="11"/>
    </row>
    <row r="60" spans="1:23" x14ac:dyDescent="0.2">
      <c r="A60" s="67" t="s">
        <v>374</v>
      </c>
      <c r="B60" s="99" t="s">
        <v>272</v>
      </c>
      <c r="C60" s="99"/>
      <c r="D60" s="197">
        <v>4</v>
      </c>
      <c r="E60" s="99"/>
      <c r="F60" s="99"/>
      <c r="G60" s="99"/>
      <c r="H60" s="99"/>
      <c r="I60" s="99"/>
      <c r="J60" s="99"/>
      <c r="K60" s="99"/>
      <c r="L60" s="100"/>
      <c r="M60" s="100">
        <f t="shared" si="1"/>
        <v>4</v>
      </c>
      <c r="N60" s="100">
        <v>1</v>
      </c>
      <c r="O60" s="100">
        <v>1</v>
      </c>
      <c r="P60" s="100">
        <v>1</v>
      </c>
      <c r="Q60" s="100">
        <v>1</v>
      </c>
      <c r="R60" s="105" t="s">
        <v>375</v>
      </c>
      <c r="S60" s="294"/>
      <c r="T60" s="69" t="s">
        <v>287</v>
      </c>
      <c r="U60" s="69" t="s">
        <v>369</v>
      </c>
      <c r="V60" s="11"/>
    </row>
    <row r="61" spans="1:23" x14ac:dyDescent="0.2">
      <c r="A61" s="67" t="s">
        <v>376</v>
      </c>
      <c r="B61" s="99" t="s">
        <v>272</v>
      </c>
      <c r="C61" s="99"/>
      <c r="D61" s="197">
        <v>4</v>
      </c>
      <c r="E61" s="99"/>
      <c r="F61" s="99"/>
      <c r="G61" s="99"/>
      <c r="H61" s="99"/>
      <c r="I61" s="99"/>
      <c r="J61" s="99"/>
      <c r="K61" s="99"/>
      <c r="L61" s="100"/>
      <c r="M61" s="100">
        <f t="shared" si="1"/>
        <v>4</v>
      </c>
      <c r="N61" s="100">
        <v>1</v>
      </c>
      <c r="O61" s="100">
        <v>1</v>
      </c>
      <c r="P61" s="100">
        <v>1</v>
      </c>
      <c r="Q61" s="100">
        <v>1</v>
      </c>
      <c r="R61" s="105" t="s">
        <v>377</v>
      </c>
      <c r="S61" s="294"/>
      <c r="T61" s="69">
        <f>40</f>
        <v>40</v>
      </c>
      <c r="U61" s="69" t="s">
        <v>369</v>
      </c>
      <c r="V61" s="11"/>
    </row>
    <row r="62" spans="1:23" ht="15" x14ac:dyDescent="0.2">
      <c r="A62" s="101" t="s">
        <v>379</v>
      </c>
      <c r="B62" s="98" t="s">
        <v>272</v>
      </c>
      <c r="C62" s="99"/>
      <c r="D62" s="99"/>
      <c r="E62" s="99"/>
      <c r="F62" s="99"/>
      <c r="G62" s="217">
        <v>4</v>
      </c>
      <c r="H62" s="99"/>
      <c r="I62" s="99"/>
      <c r="J62" s="99"/>
      <c r="K62" s="99"/>
      <c r="L62" s="100"/>
      <c r="M62" s="100">
        <f t="shared" si="1"/>
        <v>4</v>
      </c>
      <c r="N62" s="100">
        <v>1</v>
      </c>
      <c r="O62" s="100">
        <v>1</v>
      </c>
      <c r="P62" s="100">
        <v>1</v>
      </c>
      <c r="Q62" s="100">
        <v>1</v>
      </c>
      <c r="R62" s="106" t="s">
        <v>380</v>
      </c>
      <c r="S62" s="294"/>
      <c r="T62" s="69"/>
      <c r="U62" s="69"/>
      <c r="V62" s="11"/>
    </row>
    <row r="63" spans="1:23" x14ac:dyDescent="0.2">
      <c r="A63" s="101" t="s">
        <v>381</v>
      </c>
      <c r="B63" s="98" t="s">
        <v>272</v>
      </c>
      <c r="C63" s="99"/>
      <c r="D63" s="99"/>
      <c r="E63" s="99"/>
      <c r="F63" s="99"/>
      <c r="G63" s="217">
        <v>3</v>
      </c>
      <c r="H63" s="99"/>
      <c r="I63" s="99"/>
      <c r="J63" s="99"/>
      <c r="K63" s="99"/>
      <c r="L63" s="100"/>
      <c r="M63" s="100">
        <f t="shared" si="1"/>
        <v>3</v>
      </c>
      <c r="N63" s="100">
        <v>1</v>
      </c>
      <c r="O63" s="100">
        <v>1</v>
      </c>
      <c r="P63" s="100">
        <v>1</v>
      </c>
      <c r="Q63" s="100"/>
      <c r="R63" s="106" t="s">
        <v>382</v>
      </c>
      <c r="S63" s="294"/>
      <c r="T63" s="69"/>
      <c r="U63" s="69"/>
      <c r="V63" s="11"/>
    </row>
    <row r="64" spans="1:23" x14ac:dyDescent="0.2">
      <c r="A64" s="101" t="s">
        <v>383</v>
      </c>
      <c r="B64" s="98" t="s">
        <v>272</v>
      </c>
      <c r="C64" s="99"/>
      <c r="D64" s="99"/>
      <c r="E64" s="99"/>
      <c r="F64" s="99"/>
      <c r="G64" s="217">
        <v>2</v>
      </c>
      <c r="H64" s="99"/>
      <c r="I64" s="99"/>
      <c r="J64" s="99"/>
      <c r="K64" s="99"/>
      <c r="L64" s="100"/>
      <c r="M64" s="100">
        <f t="shared" si="1"/>
        <v>2</v>
      </c>
      <c r="N64" s="100">
        <v>1</v>
      </c>
      <c r="O64" s="100"/>
      <c r="P64" s="100"/>
      <c r="Q64" s="100">
        <v>1</v>
      </c>
      <c r="R64" s="106" t="s">
        <v>382</v>
      </c>
      <c r="S64" s="294"/>
      <c r="T64" s="69"/>
      <c r="U64" s="69"/>
      <c r="V64" s="11"/>
    </row>
    <row r="65" spans="1:22" ht="15.75" x14ac:dyDescent="0.2">
      <c r="A65" s="101" t="s">
        <v>384</v>
      </c>
      <c r="B65" s="98" t="s">
        <v>272</v>
      </c>
      <c r="C65" s="99"/>
      <c r="D65" s="99"/>
      <c r="E65" s="99"/>
      <c r="F65" s="99"/>
      <c r="G65" s="217">
        <v>2</v>
      </c>
      <c r="H65" s="99"/>
      <c r="I65" s="99"/>
      <c r="J65" s="99"/>
      <c r="K65" s="99"/>
      <c r="L65" s="100"/>
      <c r="M65" s="100">
        <f t="shared" si="1"/>
        <v>2</v>
      </c>
      <c r="N65" s="100">
        <v>1</v>
      </c>
      <c r="O65" s="100"/>
      <c r="P65" s="100"/>
      <c r="Q65" s="100">
        <v>1</v>
      </c>
      <c r="R65" s="106" t="s">
        <v>385</v>
      </c>
      <c r="S65" s="294"/>
      <c r="T65" s="69"/>
      <c r="U65" s="69"/>
      <c r="V65" s="11"/>
    </row>
    <row r="66" spans="1:22" ht="15.75" x14ac:dyDescent="0.2">
      <c r="A66" s="101" t="s">
        <v>386</v>
      </c>
      <c r="B66" s="98" t="s">
        <v>272</v>
      </c>
      <c r="C66" s="99"/>
      <c r="D66" s="99"/>
      <c r="E66" s="99"/>
      <c r="F66" s="99"/>
      <c r="G66" s="217">
        <v>7</v>
      </c>
      <c r="H66" s="99"/>
      <c r="I66" s="99"/>
      <c r="J66" s="99"/>
      <c r="K66" s="99"/>
      <c r="L66" s="100"/>
      <c r="M66" s="100">
        <f t="shared" si="1"/>
        <v>7</v>
      </c>
      <c r="N66" s="100">
        <v>3</v>
      </c>
      <c r="O66" s="100">
        <v>1</v>
      </c>
      <c r="P66" s="100">
        <v>1</v>
      </c>
      <c r="Q66" s="100">
        <v>2</v>
      </c>
      <c r="R66" s="106" t="s">
        <v>385</v>
      </c>
      <c r="S66" s="294"/>
      <c r="T66" s="69"/>
      <c r="U66" s="69"/>
      <c r="V66" s="11"/>
    </row>
    <row r="67" spans="1:22" ht="15.75" x14ac:dyDescent="0.2">
      <c r="A67" s="101" t="s">
        <v>387</v>
      </c>
      <c r="B67" s="98" t="s">
        <v>272</v>
      </c>
      <c r="C67" s="99"/>
      <c r="D67" s="99"/>
      <c r="E67" s="99"/>
      <c r="F67" s="99"/>
      <c r="G67" s="217">
        <v>2</v>
      </c>
      <c r="H67" s="99"/>
      <c r="I67" s="99"/>
      <c r="J67" s="99"/>
      <c r="K67" s="99"/>
      <c r="L67" s="100"/>
      <c r="M67" s="100">
        <f t="shared" si="1"/>
        <v>2</v>
      </c>
      <c r="N67" s="100">
        <v>1</v>
      </c>
      <c r="O67" s="100"/>
      <c r="P67" s="100"/>
      <c r="Q67" s="100">
        <v>1</v>
      </c>
      <c r="R67" s="106" t="s">
        <v>388</v>
      </c>
      <c r="S67" s="295"/>
      <c r="T67" s="69"/>
      <c r="U67" s="69"/>
      <c r="V67" s="11"/>
    </row>
    <row r="68" spans="1:22" s="116" customFormat="1" ht="25.5" x14ac:dyDescent="0.2">
      <c r="A68" s="67" t="s">
        <v>470</v>
      </c>
      <c r="B68" s="98" t="s">
        <v>272</v>
      </c>
      <c r="C68" s="99"/>
      <c r="D68" s="99"/>
      <c r="E68" s="99"/>
      <c r="F68" s="99"/>
      <c r="G68" s="98"/>
      <c r="H68" s="99"/>
      <c r="I68" s="99"/>
      <c r="J68" s="99"/>
      <c r="K68" s="99"/>
      <c r="L68" s="100"/>
      <c r="M68" s="100">
        <v>6</v>
      </c>
      <c r="N68" s="100">
        <v>6</v>
      </c>
      <c r="O68" s="100"/>
      <c r="P68" s="100"/>
      <c r="Q68" s="100"/>
      <c r="R68" s="106" t="s">
        <v>389</v>
      </c>
      <c r="S68" s="71"/>
      <c r="T68" s="72"/>
      <c r="U68" s="72"/>
      <c r="V68" s="73"/>
    </row>
    <row r="69" spans="1:22" x14ac:dyDescent="0.2">
      <c r="A69" s="67" t="s">
        <v>795</v>
      </c>
      <c r="B69" s="98" t="s">
        <v>272</v>
      </c>
      <c r="C69" s="99"/>
      <c r="D69" s="99"/>
      <c r="E69" s="99"/>
      <c r="F69" s="99"/>
      <c r="G69" s="217">
        <v>8</v>
      </c>
      <c r="H69" s="99"/>
      <c r="I69" s="99"/>
      <c r="J69" s="99"/>
      <c r="K69" s="99"/>
      <c r="L69" s="100"/>
      <c r="M69" s="100">
        <f>L69+J69+I69+H69+G69+F69+E69+D69+C69</f>
        <v>8</v>
      </c>
      <c r="N69" s="100">
        <v>2</v>
      </c>
      <c r="O69" s="100">
        <v>2</v>
      </c>
      <c r="P69" s="100">
        <v>2</v>
      </c>
      <c r="Q69" s="100">
        <v>2</v>
      </c>
      <c r="R69" s="106" t="s">
        <v>356</v>
      </c>
      <c r="S69" s="71"/>
      <c r="T69" s="72"/>
      <c r="U69" s="72"/>
      <c r="V69" s="73"/>
    </row>
    <row r="70" spans="1:22" x14ac:dyDescent="0.2">
      <c r="A70" s="67" t="s">
        <v>796</v>
      </c>
      <c r="B70" s="98" t="s">
        <v>272</v>
      </c>
      <c r="C70" s="99"/>
      <c r="D70" s="99"/>
      <c r="E70" s="99"/>
      <c r="F70" s="99"/>
      <c r="G70" s="217">
        <v>10</v>
      </c>
      <c r="H70" s="99"/>
      <c r="I70" s="99"/>
      <c r="J70" s="99"/>
      <c r="K70" s="99"/>
      <c r="L70" s="100"/>
      <c r="M70" s="100">
        <f>L70+J70+I70+H70+G70+F70+E70+D70+C70</f>
        <v>10</v>
      </c>
      <c r="N70" s="100">
        <v>2</v>
      </c>
      <c r="O70" s="100">
        <v>3</v>
      </c>
      <c r="P70" s="100">
        <v>3</v>
      </c>
      <c r="Q70" s="100">
        <v>2</v>
      </c>
      <c r="R70" s="106" t="s">
        <v>390</v>
      </c>
      <c r="S70" s="71"/>
      <c r="T70" s="72"/>
      <c r="U70" s="72"/>
      <c r="V70" s="73"/>
    </row>
    <row r="71" spans="1:22" x14ac:dyDescent="0.2">
      <c r="A71" s="67" t="s">
        <v>391</v>
      </c>
      <c r="B71" s="98" t="s">
        <v>272</v>
      </c>
      <c r="C71" s="99"/>
      <c r="D71" s="99"/>
      <c r="E71" s="99"/>
      <c r="F71" s="99"/>
      <c r="G71" s="217">
        <v>6</v>
      </c>
      <c r="H71" s="99"/>
      <c r="I71" s="99"/>
      <c r="J71" s="99"/>
      <c r="K71" s="99"/>
      <c r="L71" s="100"/>
      <c r="M71" s="100">
        <f>L71+J71+I71+H71+G71+F71+E71+D71+C71</f>
        <v>6</v>
      </c>
      <c r="N71" s="100">
        <v>1</v>
      </c>
      <c r="O71" s="100">
        <v>2</v>
      </c>
      <c r="P71" s="100">
        <v>2</v>
      </c>
      <c r="Q71" s="100">
        <v>1</v>
      </c>
      <c r="R71" s="106" t="s">
        <v>392</v>
      </c>
      <c r="S71" s="71"/>
      <c r="T71" s="72"/>
      <c r="U71" s="72"/>
      <c r="V71" s="73"/>
    </row>
    <row r="72" spans="1:22" ht="25.5" x14ac:dyDescent="0.2">
      <c r="A72" s="67" t="s">
        <v>393</v>
      </c>
      <c r="B72" s="98" t="s">
        <v>272</v>
      </c>
      <c r="C72" s="197">
        <v>3</v>
      </c>
      <c r="D72" s="99"/>
      <c r="E72" s="99"/>
      <c r="F72" s="99"/>
      <c r="G72" s="98"/>
      <c r="H72" s="99"/>
      <c r="I72" s="99"/>
      <c r="J72" s="99"/>
      <c r="K72" s="99"/>
      <c r="L72" s="100"/>
      <c r="M72" s="100">
        <f>L72+J72+I72+H72+G72+F72+E72+D72+C72</f>
        <v>3</v>
      </c>
      <c r="N72" s="100">
        <v>1</v>
      </c>
      <c r="O72" s="100">
        <v>2</v>
      </c>
      <c r="P72" s="100"/>
      <c r="Q72" s="100"/>
      <c r="R72" s="106" t="s">
        <v>394</v>
      </c>
      <c r="S72" s="71"/>
      <c r="T72" s="72"/>
      <c r="U72" s="72"/>
      <c r="V72" s="73"/>
    </row>
    <row r="73" spans="1:22" x14ac:dyDescent="0.2">
      <c r="A73" s="67" t="s">
        <v>395</v>
      </c>
      <c r="B73" s="98" t="s">
        <v>272</v>
      </c>
      <c r="C73" s="197">
        <v>2</v>
      </c>
      <c r="D73" s="99"/>
      <c r="E73" s="99"/>
      <c r="F73" s="99"/>
      <c r="G73" s="98"/>
      <c r="H73" s="99"/>
      <c r="I73" s="99"/>
      <c r="J73" s="99"/>
      <c r="K73" s="99"/>
      <c r="L73" s="100"/>
      <c r="M73" s="100">
        <v>2</v>
      </c>
      <c r="N73" s="100"/>
      <c r="O73" s="100">
        <v>1</v>
      </c>
      <c r="P73" s="100">
        <v>1</v>
      </c>
      <c r="Q73" s="100"/>
      <c r="R73" s="106" t="s">
        <v>396</v>
      </c>
      <c r="S73" s="71"/>
      <c r="T73" s="72"/>
      <c r="U73" s="72"/>
      <c r="V73" s="73"/>
    </row>
    <row r="74" spans="1:22" ht="25.5" x14ac:dyDescent="0.2">
      <c r="A74" s="67" t="s">
        <v>397</v>
      </c>
      <c r="B74" s="98" t="s">
        <v>272</v>
      </c>
      <c r="C74" s="197">
        <v>2</v>
      </c>
      <c r="D74" s="99"/>
      <c r="E74" s="99"/>
      <c r="F74" s="99"/>
      <c r="G74" s="98"/>
      <c r="H74" s="99"/>
      <c r="I74" s="99"/>
      <c r="J74" s="99"/>
      <c r="K74" s="99"/>
      <c r="L74" s="100"/>
      <c r="M74" s="100">
        <v>2</v>
      </c>
      <c r="N74" s="100"/>
      <c r="O74" s="100">
        <v>1</v>
      </c>
      <c r="P74" s="100">
        <v>1</v>
      </c>
      <c r="Q74" s="100"/>
      <c r="R74" s="106" t="s">
        <v>396</v>
      </c>
      <c r="S74" s="71"/>
      <c r="T74" s="72"/>
      <c r="U74" s="72"/>
      <c r="V74" s="73"/>
    </row>
    <row r="75" spans="1:22" x14ac:dyDescent="0.2">
      <c r="A75" s="67" t="s">
        <v>398</v>
      </c>
      <c r="B75" s="98" t="s">
        <v>272</v>
      </c>
      <c r="C75" s="99"/>
      <c r="D75" s="197">
        <v>100</v>
      </c>
      <c r="E75" s="99"/>
      <c r="F75" s="99"/>
      <c r="G75" s="98"/>
      <c r="H75" s="99"/>
      <c r="I75" s="99"/>
      <c r="J75" s="99"/>
      <c r="K75" s="99"/>
      <c r="L75" s="100"/>
      <c r="M75" s="100">
        <f t="shared" ref="M75:M101" si="2">L75+J75+I75+H75+G75+F75+E75+D75+C75</f>
        <v>100</v>
      </c>
      <c r="N75" s="100">
        <v>25</v>
      </c>
      <c r="O75" s="100">
        <v>25</v>
      </c>
      <c r="P75" s="100">
        <v>25</v>
      </c>
      <c r="Q75" s="100">
        <v>25</v>
      </c>
      <c r="R75" s="106" t="s">
        <v>399</v>
      </c>
      <c r="S75" s="71"/>
      <c r="T75" s="72"/>
      <c r="U75" s="72"/>
      <c r="V75" s="73"/>
    </row>
    <row r="76" spans="1:22" x14ac:dyDescent="0.2">
      <c r="A76" s="67" t="s">
        <v>400</v>
      </c>
      <c r="B76" s="98" t="s">
        <v>272</v>
      </c>
      <c r="C76" s="99"/>
      <c r="D76" s="197">
        <v>100</v>
      </c>
      <c r="E76" s="99"/>
      <c r="F76" s="99"/>
      <c r="G76" s="98"/>
      <c r="H76" s="99"/>
      <c r="I76" s="99"/>
      <c r="J76" s="99"/>
      <c r="K76" s="99"/>
      <c r="L76" s="100"/>
      <c r="M76" s="100">
        <f t="shared" si="2"/>
        <v>100</v>
      </c>
      <c r="N76" s="100">
        <v>25</v>
      </c>
      <c r="O76" s="100">
        <v>25</v>
      </c>
      <c r="P76" s="100">
        <v>25</v>
      </c>
      <c r="Q76" s="100">
        <v>25</v>
      </c>
      <c r="R76" s="106" t="s">
        <v>399</v>
      </c>
      <c r="S76" s="71"/>
      <c r="T76" s="72"/>
      <c r="U76" s="72"/>
      <c r="V76" s="73"/>
    </row>
    <row r="77" spans="1:22" x14ac:dyDescent="0.2">
      <c r="A77" s="67" t="s">
        <v>401</v>
      </c>
      <c r="B77" s="98" t="s">
        <v>272</v>
      </c>
      <c r="C77" s="99"/>
      <c r="D77" s="197">
        <v>4</v>
      </c>
      <c r="E77" s="99"/>
      <c r="F77" s="99"/>
      <c r="G77" s="98"/>
      <c r="H77" s="99"/>
      <c r="I77" s="99"/>
      <c r="J77" s="99"/>
      <c r="K77" s="99"/>
      <c r="L77" s="100"/>
      <c r="M77" s="100">
        <f t="shared" si="2"/>
        <v>4</v>
      </c>
      <c r="N77" s="100">
        <v>1</v>
      </c>
      <c r="O77" s="100">
        <v>1</v>
      </c>
      <c r="P77" s="100">
        <v>1</v>
      </c>
      <c r="Q77" s="100">
        <v>1</v>
      </c>
      <c r="R77" s="106" t="s">
        <v>402</v>
      </c>
      <c r="S77" s="71"/>
      <c r="T77" s="72"/>
      <c r="U77" s="72"/>
      <c r="V77" s="73"/>
    </row>
    <row r="78" spans="1:22" x14ac:dyDescent="0.2">
      <c r="A78" s="67" t="s">
        <v>780</v>
      </c>
      <c r="B78" s="98" t="s">
        <v>272</v>
      </c>
      <c r="C78" s="99"/>
      <c r="D78" s="197">
        <v>3</v>
      </c>
      <c r="E78" s="99"/>
      <c r="F78" s="99"/>
      <c r="G78" s="98"/>
      <c r="H78" s="99"/>
      <c r="I78" s="99"/>
      <c r="J78" s="99"/>
      <c r="K78" s="99"/>
      <c r="L78" s="100"/>
      <c r="M78" s="100">
        <f t="shared" si="2"/>
        <v>3</v>
      </c>
      <c r="N78" s="100">
        <v>1</v>
      </c>
      <c r="O78" s="100">
        <v>1</v>
      </c>
      <c r="P78" s="100">
        <v>1</v>
      </c>
      <c r="Q78" s="100"/>
      <c r="R78" s="106"/>
      <c r="S78" s="71"/>
      <c r="T78" s="72"/>
      <c r="U78" s="72"/>
      <c r="V78" s="73"/>
    </row>
    <row r="79" spans="1:22" x14ac:dyDescent="0.2">
      <c r="A79" s="67" t="s">
        <v>777</v>
      </c>
      <c r="B79" s="98" t="s">
        <v>272</v>
      </c>
      <c r="C79" s="197">
        <v>6</v>
      </c>
      <c r="D79" s="197">
        <v>10</v>
      </c>
      <c r="E79" s="99"/>
      <c r="F79" s="99"/>
      <c r="G79" s="98"/>
      <c r="H79" s="99"/>
      <c r="I79" s="99"/>
      <c r="J79" s="99"/>
      <c r="K79" s="99"/>
      <c r="L79" s="100"/>
      <c r="M79" s="100">
        <f t="shared" si="2"/>
        <v>16</v>
      </c>
      <c r="N79" s="100">
        <v>4</v>
      </c>
      <c r="O79" s="100">
        <v>4</v>
      </c>
      <c r="P79" s="100">
        <v>4</v>
      </c>
      <c r="Q79" s="100">
        <v>4</v>
      </c>
      <c r="R79" s="106"/>
      <c r="S79" s="71"/>
      <c r="T79" s="72"/>
      <c r="U79" s="72"/>
      <c r="V79" s="73"/>
    </row>
    <row r="80" spans="1:22" x14ac:dyDescent="0.2">
      <c r="A80" s="67" t="s">
        <v>779</v>
      </c>
      <c r="B80" s="98" t="s">
        <v>272</v>
      </c>
      <c r="C80" s="197">
        <v>6</v>
      </c>
      <c r="D80" s="197">
        <v>10</v>
      </c>
      <c r="E80" s="99"/>
      <c r="F80" s="99"/>
      <c r="G80" s="98"/>
      <c r="H80" s="99"/>
      <c r="I80" s="99"/>
      <c r="J80" s="99"/>
      <c r="K80" s="99"/>
      <c r="L80" s="100"/>
      <c r="M80" s="100">
        <f t="shared" si="2"/>
        <v>16</v>
      </c>
      <c r="N80" s="100">
        <v>4</v>
      </c>
      <c r="O80" s="100">
        <v>4</v>
      </c>
      <c r="P80" s="100">
        <v>4</v>
      </c>
      <c r="Q80" s="100">
        <v>4</v>
      </c>
      <c r="R80" s="106"/>
      <c r="S80" s="71"/>
      <c r="T80" s="72"/>
      <c r="U80" s="72"/>
      <c r="V80" s="73"/>
    </row>
    <row r="81" spans="1:22" x14ac:dyDescent="0.2">
      <c r="A81" s="67" t="s">
        <v>778</v>
      </c>
      <c r="B81" s="98" t="s">
        <v>272</v>
      </c>
      <c r="C81" s="197">
        <v>6</v>
      </c>
      <c r="D81" s="197">
        <v>10</v>
      </c>
      <c r="E81" s="99"/>
      <c r="F81" s="99"/>
      <c r="G81" s="98"/>
      <c r="H81" s="99"/>
      <c r="I81" s="99"/>
      <c r="J81" s="99"/>
      <c r="K81" s="99"/>
      <c r="L81" s="100"/>
      <c r="M81" s="100">
        <f t="shared" si="2"/>
        <v>16</v>
      </c>
      <c r="N81" s="100">
        <v>4</v>
      </c>
      <c r="O81" s="100">
        <v>4</v>
      </c>
      <c r="P81" s="100">
        <v>4</v>
      </c>
      <c r="Q81" s="100">
        <v>4</v>
      </c>
      <c r="R81" s="106"/>
      <c r="S81" s="71"/>
      <c r="T81" s="72"/>
      <c r="U81" s="72"/>
      <c r="V81" s="73"/>
    </row>
    <row r="82" spans="1:22" x14ac:dyDescent="0.2">
      <c r="A82" s="67" t="s">
        <v>781</v>
      </c>
      <c r="B82" s="98" t="s">
        <v>283</v>
      </c>
      <c r="C82" s="99"/>
      <c r="D82" s="197">
        <v>2</v>
      </c>
      <c r="E82" s="99"/>
      <c r="F82" s="99"/>
      <c r="G82" s="98"/>
      <c r="H82" s="99"/>
      <c r="I82" s="99"/>
      <c r="J82" s="99"/>
      <c r="K82" s="99"/>
      <c r="L82" s="100"/>
      <c r="M82" s="100">
        <f t="shared" si="2"/>
        <v>2</v>
      </c>
      <c r="N82" s="100">
        <v>1</v>
      </c>
      <c r="O82" s="100">
        <v>1</v>
      </c>
      <c r="P82" s="100"/>
      <c r="Q82" s="100"/>
      <c r="R82" s="106" t="s">
        <v>782</v>
      </c>
      <c r="S82" s="71"/>
      <c r="T82" s="72"/>
      <c r="U82" s="72"/>
      <c r="V82" s="73"/>
    </row>
    <row r="83" spans="1:22" x14ac:dyDescent="0.2">
      <c r="A83" s="67" t="s">
        <v>783</v>
      </c>
      <c r="B83" s="98" t="s">
        <v>318</v>
      </c>
      <c r="C83" s="99"/>
      <c r="D83" s="197">
        <v>20</v>
      </c>
      <c r="E83" s="99"/>
      <c r="F83" s="99"/>
      <c r="G83" s="98"/>
      <c r="H83" s="99"/>
      <c r="I83" s="99"/>
      <c r="J83" s="99"/>
      <c r="K83" s="99"/>
      <c r="L83" s="100"/>
      <c r="M83" s="100">
        <f t="shared" si="2"/>
        <v>20</v>
      </c>
      <c r="N83" s="100">
        <v>5</v>
      </c>
      <c r="O83" s="100">
        <v>5</v>
      </c>
      <c r="P83" s="100">
        <v>5</v>
      </c>
      <c r="Q83" s="100">
        <v>5</v>
      </c>
      <c r="R83" s="106"/>
      <c r="S83" s="71"/>
      <c r="T83" s="72"/>
      <c r="U83" s="72"/>
      <c r="V83" s="73"/>
    </row>
    <row r="84" spans="1:22" x14ac:dyDescent="0.2">
      <c r="A84" s="67" t="s">
        <v>784</v>
      </c>
      <c r="B84" s="98" t="s">
        <v>272</v>
      </c>
      <c r="C84" s="99"/>
      <c r="D84" s="197">
        <v>10</v>
      </c>
      <c r="E84" s="99"/>
      <c r="F84" s="99"/>
      <c r="G84" s="98"/>
      <c r="H84" s="99"/>
      <c r="I84" s="99"/>
      <c r="J84" s="99"/>
      <c r="K84" s="99"/>
      <c r="L84" s="100"/>
      <c r="M84" s="100">
        <f t="shared" si="2"/>
        <v>10</v>
      </c>
      <c r="N84" s="100">
        <v>2</v>
      </c>
      <c r="O84" s="100">
        <v>3</v>
      </c>
      <c r="P84" s="100">
        <v>3</v>
      </c>
      <c r="Q84" s="100">
        <v>2</v>
      </c>
      <c r="R84" s="106" t="s">
        <v>785</v>
      </c>
      <c r="S84" s="71"/>
      <c r="T84" s="72"/>
      <c r="U84" s="72"/>
      <c r="V84" s="73"/>
    </row>
    <row r="85" spans="1:22" x14ac:dyDescent="0.2">
      <c r="A85" s="67" t="s">
        <v>786</v>
      </c>
      <c r="B85" s="98" t="s">
        <v>272</v>
      </c>
      <c r="C85" s="99"/>
      <c r="D85" s="197">
        <v>6</v>
      </c>
      <c r="E85" s="99"/>
      <c r="F85" s="99"/>
      <c r="G85" s="98"/>
      <c r="H85" s="99"/>
      <c r="I85" s="99"/>
      <c r="J85" s="99"/>
      <c r="K85" s="99"/>
      <c r="L85" s="100"/>
      <c r="M85" s="100">
        <f t="shared" si="2"/>
        <v>6</v>
      </c>
      <c r="N85" s="100">
        <v>1</v>
      </c>
      <c r="O85" s="100">
        <v>2</v>
      </c>
      <c r="P85" s="100">
        <v>2</v>
      </c>
      <c r="Q85" s="100">
        <v>1</v>
      </c>
      <c r="R85" s="106" t="s">
        <v>787</v>
      </c>
      <c r="S85" s="71"/>
      <c r="T85" s="72"/>
      <c r="U85" s="72"/>
      <c r="V85" s="73"/>
    </row>
    <row r="86" spans="1:22" x14ac:dyDescent="0.2">
      <c r="A86" s="67" t="s">
        <v>788</v>
      </c>
      <c r="B86" s="98" t="s">
        <v>272</v>
      </c>
      <c r="C86" s="99"/>
      <c r="D86" s="197">
        <v>6</v>
      </c>
      <c r="E86" s="99"/>
      <c r="F86" s="99"/>
      <c r="G86" s="98"/>
      <c r="H86" s="99"/>
      <c r="I86" s="99"/>
      <c r="J86" s="99"/>
      <c r="K86" s="99"/>
      <c r="L86" s="100"/>
      <c r="M86" s="100">
        <f t="shared" si="2"/>
        <v>6</v>
      </c>
      <c r="N86" s="100">
        <v>1</v>
      </c>
      <c r="O86" s="100">
        <v>2</v>
      </c>
      <c r="P86" s="100">
        <v>2</v>
      </c>
      <c r="Q86" s="100">
        <v>1</v>
      </c>
      <c r="R86" s="106"/>
      <c r="S86" s="71"/>
      <c r="T86" s="72"/>
      <c r="U86" s="72"/>
      <c r="V86" s="73"/>
    </row>
    <row r="87" spans="1:22" x14ac:dyDescent="0.2">
      <c r="A87" s="67" t="s">
        <v>789</v>
      </c>
      <c r="B87" s="98" t="s">
        <v>272</v>
      </c>
      <c r="C87" s="99"/>
      <c r="D87" s="99"/>
      <c r="E87" s="99"/>
      <c r="F87" s="197">
        <v>50</v>
      </c>
      <c r="G87" s="98"/>
      <c r="H87" s="99"/>
      <c r="I87" s="99"/>
      <c r="J87" s="99"/>
      <c r="K87" s="99"/>
      <c r="L87" s="100"/>
      <c r="M87" s="100">
        <f t="shared" si="2"/>
        <v>50</v>
      </c>
      <c r="N87" s="100">
        <v>12</v>
      </c>
      <c r="O87" s="100">
        <v>13</v>
      </c>
      <c r="P87" s="100">
        <v>13</v>
      </c>
      <c r="Q87" s="100">
        <v>12</v>
      </c>
      <c r="R87" s="106"/>
      <c r="S87" s="71"/>
      <c r="T87" s="72"/>
      <c r="U87" s="72"/>
      <c r="V87" s="73"/>
    </row>
    <row r="88" spans="1:22" x14ac:dyDescent="0.2">
      <c r="A88" s="67" t="s">
        <v>790</v>
      </c>
      <c r="B88" s="98" t="s">
        <v>272</v>
      </c>
      <c r="C88" s="99"/>
      <c r="D88" s="99"/>
      <c r="E88" s="99"/>
      <c r="F88" s="197">
        <v>2</v>
      </c>
      <c r="G88" s="98"/>
      <c r="H88" s="99"/>
      <c r="I88" s="99"/>
      <c r="J88" s="99"/>
      <c r="K88" s="99"/>
      <c r="L88" s="100"/>
      <c r="M88" s="100">
        <f t="shared" si="2"/>
        <v>2</v>
      </c>
      <c r="N88" s="100"/>
      <c r="O88" s="100">
        <v>2</v>
      </c>
      <c r="P88" s="100"/>
      <c r="Q88" s="100"/>
      <c r="R88" s="106" t="s">
        <v>793</v>
      </c>
      <c r="S88" s="71"/>
      <c r="T88" s="72"/>
      <c r="U88" s="72"/>
      <c r="V88" s="73"/>
    </row>
    <row r="89" spans="1:22" x14ac:dyDescent="0.2">
      <c r="A89" s="67" t="s">
        <v>791</v>
      </c>
      <c r="B89" s="98" t="s">
        <v>272</v>
      </c>
      <c r="C89" s="99"/>
      <c r="D89" s="99"/>
      <c r="E89" s="99"/>
      <c r="F89" s="197">
        <v>24</v>
      </c>
      <c r="G89" s="98"/>
      <c r="H89" s="99"/>
      <c r="I89" s="99"/>
      <c r="J89" s="99"/>
      <c r="K89" s="99"/>
      <c r="L89" s="100"/>
      <c r="M89" s="100">
        <f t="shared" si="2"/>
        <v>24</v>
      </c>
      <c r="N89" s="100">
        <v>6</v>
      </c>
      <c r="O89" s="100">
        <v>6</v>
      </c>
      <c r="P89" s="100">
        <v>6</v>
      </c>
      <c r="Q89" s="100">
        <v>6</v>
      </c>
      <c r="R89" s="106" t="s">
        <v>792</v>
      </c>
      <c r="S89" s="71"/>
      <c r="T89" s="72"/>
      <c r="U89" s="72"/>
      <c r="V89" s="73"/>
    </row>
    <row r="90" spans="1:22" x14ac:dyDescent="0.2">
      <c r="A90" s="67" t="s">
        <v>797</v>
      </c>
      <c r="B90" s="98" t="s">
        <v>272</v>
      </c>
      <c r="C90" s="99"/>
      <c r="D90" s="99"/>
      <c r="E90" s="99"/>
      <c r="F90" s="197">
        <v>6</v>
      </c>
      <c r="G90" s="98"/>
      <c r="H90" s="99"/>
      <c r="I90" s="99"/>
      <c r="J90" s="99"/>
      <c r="K90" s="99"/>
      <c r="L90" s="100"/>
      <c r="M90" s="100">
        <f t="shared" si="2"/>
        <v>6</v>
      </c>
      <c r="N90" s="100">
        <v>2</v>
      </c>
      <c r="O90" s="100">
        <v>2</v>
      </c>
      <c r="P90" s="100">
        <v>1</v>
      </c>
      <c r="Q90" s="100">
        <v>1</v>
      </c>
      <c r="R90" s="106" t="s">
        <v>798</v>
      </c>
      <c r="S90" s="71"/>
      <c r="T90" s="72"/>
      <c r="U90" s="72"/>
      <c r="V90" s="73"/>
    </row>
    <row r="91" spans="1:22" x14ac:dyDescent="0.2">
      <c r="A91" s="67" t="s">
        <v>799</v>
      </c>
      <c r="B91" s="98" t="s">
        <v>272</v>
      </c>
      <c r="C91" s="99"/>
      <c r="D91" s="99"/>
      <c r="E91" s="99"/>
      <c r="F91" s="197">
        <v>6</v>
      </c>
      <c r="G91" s="98"/>
      <c r="H91" s="99"/>
      <c r="I91" s="99"/>
      <c r="J91" s="99"/>
      <c r="K91" s="99"/>
      <c r="L91" s="100"/>
      <c r="M91" s="100">
        <f t="shared" si="2"/>
        <v>6</v>
      </c>
      <c r="N91" s="100">
        <v>1</v>
      </c>
      <c r="O91" s="100">
        <v>1</v>
      </c>
      <c r="P91" s="100">
        <v>2</v>
      </c>
      <c r="Q91" s="100">
        <v>2</v>
      </c>
      <c r="R91" s="106" t="s">
        <v>800</v>
      </c>
      <c r="S91" s="71"/>
      <c r="T91" s="72"/>
      <c r="U91" s="72"/>
      <c r="V91" s="73"/>
    </row>
    <row r="92" spans="1:22" x14ac:dyDescent="0.2">
      <c r="A92" s="67" t="s">
        <v>801</v>
      </c>
      <c r="B92" s="98" t="s">
        <v>272</v>
      </c>
      <c r="C92" s="99"/>
      <c r="D92" s="99"/>
      <c r="E92" s="99"/>
      <c r="F92" s="197">
        <v>50</v>
      </c>
      <c r="G92" s="98"/>
      <c r="H92" s="99"/>
      <c r="I92" s="99"/>
      <c r="J92" s="99"/>
      <c r="K92" s="99"/>
      <c r="L92" s="100"/>
      <c r="M92" s="100">
        <f t="shared" si="2"/>
        <v>50</v>
      </c>
      <c r="N92" s="100">
        <v>12</v>
      </c>
      <c r="O92" s="100">
        <v>13</v>
      </c>
      <c r="P92" s="100">
        <v>13</v>
      </c>
      <c r="Q92" s="100">
        <v>12</v>
      </c>
      <c r="R92" s="106" t="s">
        <v>802</v>
      </c>
      <c r="S92" s="71"/>
      <c r="T92" s="72"/>
      <c r="U92" s="72"/>
      <c r="V92" s="73"/>
    </row>
    <row r="93" spans="1:22" x14ac:dyDescent="0.2">
      <c r="A93" s="67" t="s">
        <v>803</v>
      </c>
      <c r="B93" s="98" t="s">
        <v>272</v>
      </c>
      <c r="C93" s="99"/>
      <c r="D93" s="99"/>
      <c r="E93" s="99"/>
      <c r="F93" s="197">
        <v>10</v>
      </c>
      <c r="G93" s="98"/>
      <c r="H93" s="99"/>
      <c r="I93" s="99"/>
      <c r="J93" s="99"/>
      <c r="K93" s="99"/>
      <c r="L93" s="100"/>
      <c r="M93" s="100">
        <f t="shared" si="2"/>
        <v>10</v>
      </c>
      <c r="N93" s="100">
        <v>2</v>
      </c>
      <c r="O93" s="100">
        <v>3</v>
      </c>
      <c r="P93" s="100">
        <v>3</v>
      </c>
      <c r="Q93" s="100">
        <v>2</v>
      </c>
      <c r="R93" s="106" t="s">
        <v>804</v>
      </c>
      <c r="S93" s="71"/>
      <c r="T93" s="72"/>
      <c r="U93" s="72"/>
      <c r="V93" s="73"/>
    </row>
    <row r="94" spans="1:22" x14ac:dyDescent="0.2">
      <c r="A94" s="67" t="s">
        <v>805</v>
      </c>
      <c r="B94" s="98" t="s">
        <v>272</v>
      </c>
      <c r="C94" s="99"/>
      <c r="D94" s="99"/>
      <c r="E94" s="99"/>
      <c r="F94" s="99"/>
      <c r="G94" s="98"/>
      <c r="H94" s="99"/>
      <c r="I94" s="99"/>
      <c r="J94" s="197">
        <v>10</v>
      </c>
      <c r="K94" s="99"/>
      <c r="L94" s="100"/>
      <c r="M94" s="100">
        <f t="shared" si="2"/>
        <v>10</v>
      </c>
      <c r="N94" s="100">
        <v>2</v>
      </c>
      <c r="O94" s="100">
        <v>3</v>
      </c>
      <c r="P94" s="100">
        <v>3</v>
      </c>
      <c r="Q94" s="100">
        <v>2</v>
      </c>
      <c r="R94" s="106" t="s">
        <v>806</v>
      </c>
      <c r="S94" s="71"/>
      <c r="T94" s="72"/>
      <c r="U94" s="72"/>
      <c r="V94" s="73"/>
    </row>
    <row r="95" spans="1:22" x14ac:dyDescent="0.2">
      <c r="A95" s="67" t="s">
        <v>811</v>
      </c>
      <c r="B95" s="98" t="s">
        <v>272</v>
      </c>
      <c r="C95" s="99"/>
      <c r="D95" s="99"/>
      <c r="E95" s="99"/>
      <c r="F95" s="99"/>
      <c r="G95" s="98"/>
      <c r="H95" s="99"/>
      <c r="I95" s="99"/>
      <c r="J95" s="197">
        <v>2</v>
      </c>
      <c r="K95" s="99"/>
      <c r="L95" s="100"/>
      <c r="M95" s="100">
        <f t="shared" si="2"/>
        <v>2</v>
      </c>
      <c r="N95" s="100">
        <v>2</v>
      </c>
      <c r="O95" s="100"/>
      <c r="P95" s="100"/>
      <c r="Q95" s="100"/>
      <c r="R95" s="106" t="s">
        <v>806</v>
      </c>
      <c r="S95" s="71"/>
      <c r="T95" s="72"/>
      <c r="U95" s="72"/>
      <c r="V95" s="73"/>
    </row>
    <row r="96" spans="1:22" x14ac:dyDescent="0.2">
      <c r="A96" s="67" t="s">
        <v>812</v>
      </c>
      <c r="B96" s="98" t="s">
        <v>272</v>
      </c>
      <c r="C96" s="99"/>
      <c r="D96" s="99"/>
      <c r="E96" s="99"/>
      <c r="F96" s="99"/>
      <c r="G96" s="98"/>
      <c r="H96" s="99"/>
      <c r="I96" s="99"/>
      <c r="J96" s="197">
        <v>3</v>
      </c>
      <c r="K96" s="99"/>
      <c r="L96" s="100"/>
      <c r="M96" s="100">
        <f t="shared" si="2"/>
        <v>3</v>
      </c>
      <c r="N96" s="100">
        <v>3</v>
      </c>
      <c r="O96" s="100"/>
      <c r="P96" s="100"/>
      <c r="Q96" s="100"/>
      <c r="R96" s="106" t="s">
        <v>806</v>
      </c>
      <c r="S96" s="71"/>
      <c r="T96" s="72"/>
      <c r="U96" s="72"/>
      <c r="V96" s="73"/>
    </row>
    <row r="97" spans="1:22" x14ac:dyDescent="0.2">
      <c r="A97" s="67" t="s">
        <v>813</v>
      </c>
      <c r="B97" s="98" t="s">
        <v>272</v>
      </c>
      <c r="C97" s="99"/>
      <c r="D97" s="99"/>
      <c r="E97" s="99"/>
      <c r="F97" s="99"/>
      <c r="G97" s="98"/>
      <c r="H97" s="99"/>
      <c r="I97" s="99"/>
      <c r="J97" s="197">
        <v>7</v>
      </c>
      <c r="K97" s="99"/>
      <c r="L97" s="100"/>
      <c r="M97" s="100">
        <f t="shared" si="2"/>
        <v>7</v>
      </c>
      <c r="N97" s="100">
        <v>2</v>
      </c>
      <c r="O97" s="100">
        <v>2</v>
      </c>
      <c r="P97" s="100">
        <v>2</v>
      </c>
      <c r="Q97" s="100">
        <v>1</v>
      </c>
      <c r="R97" s="106" t="s">
        <v>807</v>
      </c>
      <c r="S97" s="71"/>
      <c r="T97" s="72"/>
      <c r="U97" s="72"/>
      <c r="V97" s="73"/>
    </row>
    <row r="98" spans="1:22" x14ac:dyDescent="0.2">
      <c r="A98" s="67" t="s">
        <v>814</v>
      </c>
      <c r="B98" s="98" t="s">
        <v>272</v>
      </c>
      <c r="C98" s="99"/>
      <c r="D98" s="99"/>
      <c r="E98" s="99"/>
      <c r="F98" s="99"/>
      <c r="G98" s="98"/>
      <c r="H98" s="99"/>
      <c r="I98" s="99"/>
      <c r="J98" s="197">
        <v>3</v>
      </c>
      <c r="K98" s="99"/>
      <c r="L98" s="100"/>
      <c r="M98" s="100">
        <f t="shared" si="2"/>
        <v>3</v>
      </c>
      <c r="N98" s="100">
        <v>3</v>
      </c>
      <c r="O98" s="100"/>
      <c r="P98" s="100"/>
      <c r="Q98" s="100"/>
      <c r="R98" s="106" t="s">
        <v>808</v>
      </c>
      <c r="S98" s="71"/>
      <c r="T98" s="72"/>
      <c r="U98" s="72"/>
      <c r="V98" s="73"/>
    </row>
    <row r="99" spans="1:22" x14ac:dyDescent="0.2">
      <c r="A99" s="67" t="s">
        <v>815</v>
      </c>
      <c r="B99" s="98" t="s">
        <v>272</v>
      </c>
      <c r="C99" s="99"/>
      <c r="D99" s="99"/>
      <c r="E99" s="99"/>
      <c r="F99" s="99"/>
      <c r="G99" s="98"/>
      <c r="H99" s="99"/>
      <c r="I99" s="99"/>
      <c r="J99" s="197">
        <v>2</v>
      </c>
      <c r="K99" s="99"/>
      <c r="L99" s="100"/>
      <c r="M99" s="100">
        <f t="shared" si="2"/>
        <v>2</v>
      </c>
      <c r="N99" s="100">
        <v>2</v>
      </c>
      <c r="O99" s="100"/>
      <c r="P99" s="100"/>
      <c r="Q99" s="100"/>
      <c r="R99" s="106" t="s">
        <v>809</v>
      </c>
      <c r="S99" s="71"/>
      <c r="T99" s="72"/>
      <c r="U99" s="72"/>
      <c r="V99" s="73"/>
    </row>
    <row r="100" spans="1:22" x14ac:dyDescent="0.2">
      <c r="A100" s="67" t="s">
        <v>816</v>
      </c>
      <c r="B100" s="98" t="s">
        <v>272</v>
      </c>
      <c r="C100" s="99"/>
      <c r="D100" s="99"/>
      <c r="E100" s="99"/>
      <c r="F100" s="99"/>
      <c r="G100" s="98"/>
      <c r="H100" s="99"/>
      <c r="I100" s="99"/>
      <c r="J100" s="197">
        <v>3</v>
      </c>
      <c r="K100" s="99"/>
      <c r="L100" s="100"/>
      <c r="M100" s="100">
        <f t="shared" si="2"/>
        <v>3</v>
      </c>
      <c r="N100" s="100">
        <v>2</v>
      </c>
      <c r="O100" s="100"/>
      <c r="P100" s="100"/>
      <c r="Q100" s="100"/>
      <c r="R100" s="106" t="s">
        <v>810</v>
      </c>
      <c r="S100" s="71"/>
      <c r="T100" s="72"/>
      <c r="U100" s="72"/>
      <c r="V100" s="73"/>
    </row>
    <row r="101" spans="1:22" x14ac:dyDescent="0.2">
      <c r="A101" s="67" t="s">
        <v>817</v>
      </c>
      <c r="B101" s="98" t="s">
        <v>272</v>
      </c>
      <c r="C101" s="99"/>
      <c r="D101" s="99"/>
      <c r="E101" s="197">
        <v>8</v>
      </c>
      <c r="F101" s="99"/>
      <c r="G101" s="98"/>
      <c r="H101" s="99"/>
      <c r="I101" s="99"/>
      <c r="J101" s="99"/>
      <c r="K101" s="99"/>
      <c r="L101" s="100"/>
      <c r="M101" s="100">
        <f t="shared" si="2"/>
        <v>8</v>
      </c>
      <c r="N101" s="100">
        <v>4</v>
      </c>
      <c r="O101" s="100">
        <v>4</v>
      </c>
      <c r="P101" s="100">
        <v>4</v>
      </c>
      <c r="Q101" s="100">
        <v>4</v>
      </c>
      <c r="R101" s="106"/>
      <c r="S101" s="71"/>
      <c r="T101" s="72"/>
      <c r="U101" s="72"/>
      <c r="V101" s="73"/>
    </row>
    <row r="102" spans="1:22" x14ac:dyDescent="0.2">
      <c r="A102" s="248" t="s">
        <v>940</v>
      </c>
      <c r="B102" s="98"/>
      <c r="C102" s="99"/>
      <c r="D102" s="99"/>
      <c r="E102" s="197"/>
      <c r="F102" s="99"/>
      <c r="G102" s="98"/>
      <c r="H102" s="99"/>
      <c r="I102" s="99"/>
      <c r="J102" s="99"/>
      <c r="K102" s="99"/>
      <c r="L102" s="100"/>
      <c r="M102" s="100"/>
      <c r="N102" s="100"/>
      <c r="O102" s="100"/>
      <c r="P102" s="100"/>
      <c r="Q102" s="100"/>
      <c r="R102" s="106"/>
      <c r="S102" s="71"/>
      <c r="T102" s="72"/>
      <c r="U102" s="72"/>
      <c r="V102" s="73"/>
    </row>
    <row r="103" spans="1:22" x14ac:dyDescent="0.2">
      <c r="A103" s="74"/>
      <c r="B103" s="75"/>
      <c r="C103" s="18"/>
      <c r="D103" s="18"/>
      <c r="E103" s="18"/>
      <c r="F103" s="18"/>
      <c r="G103" s="75"/>
      <c r="H103" s="76"/>
      <c r="I103" s="18"/>
      <c r="J103" s="76"/>
      <c r="K103" s="18"/>
      <c r="L103" s="77"/>
      <c r="M103" s="75"/>
      <c r="N103" s="78"/>
      <c r="O103" s="78"/>
      <c r="P103" s="78"/>
      <c r="Q103" s="78"/>
      <c r="R103" s="79"/>
      <c r="S103" s="80"/>
      <c r="T103" s="18"/>
      <c r="U103" s="18"/>
      <c r="V103" s="11"/>
    </row>
    <row r="104" spans="1:22" x14ac:dyDescent="0.2">
      <c r="A104" s="81" t="s">
        <v>403</v>
      </c>
      <c r="B104" s="75"/>
      <c r="C104" s="18"/>
      <c r="D104" s="18"/>
      <c r="E104" s="18"/>
      <c r="F104" s="18"/>
      <c r="G104" s="75"/>
      <c r="H104" s="76"/>
      <c r="I104" s="18"/>
      <c r="J104" s="76"/>
      <c r="K104" s="18"/>
      <c r="L104" s="77"/>
      <c r="M104" s="75"/>
      <c r="N104" s="78"/>
      <c r="O104" s="82" t="s">
        <v>404</v>
      </c>
      <c r="P104" s="78"/>
      <c r="Q104" s="78"/>
      <c r="R104" s="79"/>
      <c r="S104" s="80"/>
      <c r="T104" s="18"/>
      <c r="U104" s="18"/>
      <c r="V104" s="11"/>
    </row>
    <row r="105" spans="1:22" x14ac:dyDescent="0.2">
      <c r="A105" s="81" t="s">
        <v>405</v>
      </c>
      <c r="B105" s="75"/>
      <c r="C105" s="18"/>
      <c r="D105" s="18"/>
      <c r="E105" s="18"/>
      <c r="F105" s="18"/>
      <c r="G105" s="75"/>
      <c r="H105" s="76"/>
      <c r="I105" s="18"/>
      <c r="J105" s="76"/>
      <c r="K105" s="18"/>
      <c r="L105" s="77"/>
      <c r="M105" s="75"/>
      <c r="N105" s="78"/>
      <c r="O105" s="82" t="s">
        <v>406</v>
      </c>
      <c r="P105" s="78"/>
      <c r="Q105" s="78"/>
      <c r="R105" s="79"/>
      <c r="S105" s="80"/>
      <c r="T105" s="18"/>
      <c r="U105" s="18"/>
      <c r="V105" s="11"/>
    </row>
    <row r="106" spans="1:22" x14ac:dyDescent="0.2">
      <c r="A106" s="81" t="s">
        <v>407</v>
      </c>
      <c r="B106" s="81"/>
      <c r="C106" s="81"/>
      <c r="D106" s="81"/>
      <c r="E106" s="81"/>
      <c r="F106" s="81"/>
      <c r="G106" s="81"/>
      <c r="H106" s="87"/>
      <c r="I106" s="81"/>
      <c r="J106" s="87"/>
      <c r="K106" s="81"/>
      <c r="L106" s="81"/>
      <c r="M106" s="88"/>
      <c r="N106" s="89"/>
      <c r="O106" s="90" t="s">
        <v>469</v>
      </c>
      <c r="P106" s="88"/>
      <c r="Q106" s="81"/>
      <c r="R106" s="89"/>
      <c r="S106" s="11"/>
      <c r="T106" s="89" t="s">
        <v>408</v>
      </c>
      <c r="U106" s="11"/>
      <c r="V106" s="11"/>
    </row>
    <row r="107" spans="1:22" x14ac:dyDescent="0.2">
      <c r="A107" s="81" t="s">
        <v>409</v>
      </c>
      <c r="B107" s="81"/>
      <c r="C107" s="81"/>
      <c r="D107" s="81"/>
      <c r="E107" s="81"/>
      <c r="F107" s="81"/>
      <c r="G107" s="81"/>
      <c r="H107" s="87"/>
      <c r="I107" s="81"/>
      <c r="J107" s="87"/>
      <c r="K107" s="81"/>
      <c r="L107" s="81"/>
      <c r="M107" s="88"/>
      <c r="N107" s="89"/>
      <c r="O107" s="90" t="s">
        <v>410</v>
      </c>
      <c r="P107" s="88"/>
      <c r="Q107" s="81"/>
      <c r="R107" s="89"/>
      <c r="S107" s="11"/>
      <c r="T107" s="89" t="s">
        <v>410</v>
      </c>
      <c r="U107" s="11"/>
      <c r="V107" s="11"/>
    </row>
    <row r="108" spans="1:22" x14ac:dyDescent="0.2">
      <c r="A108" s="81" t="s">
        <v>411</v>
      </c>
      <c r="H108" s="91"/>
      <c r="J108" s="91"/>
      <c r="M108" s="62"/>
      <c r="N108" s="62"/>
      <c r="O108" s="90" t="s">
        <v>412</v>
      </c>
      <c r="P108" s="62"/>
      <c r="Q108" s="62"/>
      <c r="S108" s="25"/>
      <c r="T108" s="92"/>
      <c r="U108" s="25"/>
      <c r="V108" s="25"/>
    </row>
  </sheetData>
  <mergeCells count="34">
    <mergeCell ref="S14:S34"/>
    <mergeCell ref="S35:S67"/>
    <mergeCell ref="T11:T13"/>
    <mergeCell ref="A7:R7"/>
    <mergeCell ref="R11:R13"/>
    <mergeCell ref="S11:S13"/>
    <mergeCell ref="E11:E13"/>
    <mergeCell ref="F11:F13"/>
    <mergeCell ref="G11:G13"/>
    <mergeCell ref="H11:H13"/>
    <mergeCell ref="I11:I13"/>
    <mergeCell ref="J11:J13"/>
    <mergeCell ref="P4:V4"/>
    <mergeCell ref="P5:V5"/>
    <mergeCell ref="U11:U13"/>
    <mergeCell ref="L11:L13"/>
    <mergeCell ref="M11:M13"/>
    <mergeCell ref="O11:O13"/>
    <mergeCell ref="P11:P13"/>
    <mergeCell ref="Q11:Q13"/>
    <mergeCell ref="B4:O4"/>
    <mergeCell ref="B5:O5"/>
    <mergeCell ref="N11:N13"/>
    <mergeCell ref="A8:R8"/>
    <mergeCell ref="A9:R9"/>
    <mergeCell ref="A11:A13"/>
    <mergeCell ref="C11:C13"/>
    <mergeCell ref="D11:D13"/>
    <mergeCell ref="P1:R1"/>
    <mergeCell ref="P2:T2"/>
    <mergeCell ref="P3:R3"/>
    <mergeCell ref="B1:O1"/>
    <mergeCell ref="B2:O2"/>
    <mergeCell ref="B3:O3"/>
  </mergeCells>
  <hyperlinks>
    <hyperlink ref="R63" r:id="rId1" display="https://standartgost.ru/g/%D0%93%D0%9E%D0%A1%D0%A2_17465-80"/>
    <hyperlink ref="R64" r:id="rId2" display="https://standartgost.ru/g/%D0%93%D0%9E%D0%A1%D0%A2_17465-80"/>
    <hyperlink ref="R67" r:id="rId3" tooltip="ГОСТ" display="https://ru.wikipedia.org/wiki/%D0%93%D0%9E%D0%A1%D0%A2"/>
  </hyperlinks>
  <pageMargins left="0.70866141732283472" right="0.70866141732283472" top="0.74803149606299213" bottom="0.74803149606299213" header="0.31496062992125984" footer="0.31496062992125984"/>
  <pageSetup paperSize="9" scale="87" orientation="landscape" verticalDpi="0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98"/>
  <sheetViews>
    <sheetView topLeftCell="A13" workbookViewId="0">
      <selection activeCell="E6" sqref="E1:F1048576"/>
    </sheetView>
  </sheetViews>
  <sheetFormatPr defaultRowHeight="12.75" x14ac:dyDescent="0.2"/>
  <cols>
    <col min="1" max="1" width="5" customWidth="1"/>
    <col min="2" max="2" width="37" customWidth="1"/>
    <col min="3" max="3" width="13.85546875" customWidth="1"/>
    <col min="4" max="4" width="8.140625" customWidth="1"/>
    <col min="5" max="5" width="15" customWidth="1"/>
    <col min="6" max="8" width="12.140625" customWidth="1"/>
    <col min="9" max="9" width="15.42578125" customWidth="1"/>
  </cols>
  <sheetData>
    <row r="1" spans="1:12" ht="15.75" x14ac:dyDescent="0.25">
      <c r="A1" s="25"/>
      <c r="B1" s="207" t="s">
        <v>818</v>
      </c>
      <c r="C1" s="219"/>
      <c r="D1" s="219"/>
      <c r="E1" s="249"/>
      <c r="F1" s="305" t="s">
        <v>142</v>
      </c>
      <c r="G1" s="305"/>
      <c r="H1" s="305"/>
      <c r="I1" s="305"/>
    </row>
    <row r="2" spans="1:12" ht="31.5" customHeight="1" x14ac:dyDescent="0.25">
      <c r="A2" s="25"/>
      <c r="B2" s="220" t="s">
        <v>79</v>
      </c>
      <c r="C2" s="219"/>
      <c r="D2" s="219"/>
      <c r="E2" s="249"/>
      <c r="F2" s="48" t="s">
        <v>151</v>
      </c>
      <c r="G2" s="306" t="s">
        <v>733</v>
      </c>
      <c r="H2" s="306"/>
      <c r="I2" s="306"/>
      <c r="J2" s="6"/>
      <c r="K2" s="6"/>
    </row>
    <row r="3" spans="1:12" ht="15.75" x14ac:dyDescent="0.25">
      <c r="A3" s="25"/>
      <c r="B3" s="218" t="s">
        <v>239</v>
      </c>
      <c r="C3" s="219"/>
      <c r="D3" s="219"/>
      <c r="E3" s="249"/>
      <c r="F3" s="49"/>
      <c r="G3" s="307" t="s">
        <v>239</v>
      </c>
      <c r="H3" s="308"/>
      <c r="I3" s="308"/>
    </row>
    <row r="4" spans="1:12" ht="15.75" x14ac:dyDescent="0.25">
      <c r="A4" s="25"/>
      <c r="B4" s="218" t="s">
        <v>819</v>
      </c>
      <c r="C4" s="219"/>
      <c r="D4" s="219"/>
      <c r="E4" s="249"/>
      <c r="F4" s="49"/>
      <c r="G4" s="208" t="s">
        <v>821</v>
      </c>
      <c r="H4" s="50"/>
      <c r="I4" s="50"/>
    </row>
    <row r="5" spans="1:12" ht="15.75" x14ac:dyDescent="0.25">
      <c r="A5" s="25"/>
      <c r="B5" s="218" t="s">
        <v>820</v>
      </c>
      <c r="C5" s="219"/>
      <c r="D5" s="219"/>
      <c r="E5" s="250"/>
      <c r="F5" s="49"/>
      <c r="G5" s="291" t="s">
        <v>820</v>
      </c>
      <c r="H5" s="291"/>
      <c r="I5" s="291"/>
    </row>
    <row r="6" spans="1:12" ht="15.75" x14ac:dyDescent="0.25">
      <c r="A6" s="25"/>
      <c r="B6" s="26"/>
      <c r="C6" s="25"/>
      <c r="D6" s="25"/>
      <c r="E6" s="26"/>
      <c r="F6" s="207"/>
      <c r="G6" s="26"/>
      <c r="H6" s="26"/>
      <c r="I6" s="26"/>
    </row>
    <row r="7" spans="1:12" s="8" customFormat="1" ht="15.75" x14ac:dyDescent="0.25">
      <c r="A7" s="291" t="s">
        <v>226</v>
      </c>
      <c r="B7" s="291"/>
      <c r="C7" s="291"/>
      <c r="D7" s="291"/>
      <c r="E7" s="291"/>
      <c r="F7" s="291"/>
      <c r="G7" s="291"/>
      <c r="H7" s="291"/>
      <c r="I7" s="291"/>
    </row>
    <row r="8" spans="1:12" s="8" customFormat="1" ht="15.75" x14ac:dyDescent="0.25">
      <c r="A8" s="291" t="s">
        <v>75</v>
      </c>
      <c r="B8" s="291"/>
      <c r="C8" s="291"/>
      <c r="D8" s="291"/>
      <c r="E8" s="291"/>
      <c r="F8" s="291"/>
      <c r="G8" s="291"/>
      <c r="H8" s="291"/>
      <c r="I8" s="291"/>
    </row>
    <row r="9" spans="1:12" s="8" customFormat="1" ht="15.75" x14ac:dyDescent="0.25">
      <c r="A9" s="291" t="s">
        <v>187</v>
      </c>
      <c r="B9" s="291"/>
      <c r="C9" s="291"/>
      <c r="D9" s="291"/>
      <c r="E9" s="291"/>
      <c r="F9" s="291"/>
      <c r="G9" s="291"/>
      <c r="H9" s="291"/>
      <c r="I9" s="291"/>
    </row>
    <row r="10" spans="1:12" s="8" customFormat="1" ht="7.5" customHeight="1" x14ac:dyDescent="0.25">
      <c r="A10" s="49"/>
      <c r="B10" s="49"/>
      <c r="C10" s="49"/>
      <c r="D10" s="49"/>
      <c r="E10" s="49"/>
      <c r="F10" s="49"/>
      <c r="G10" s="49"/>
      <c r="H10" s="49"/>
      <c r="I10" s="49"/>
    </row>
    <row r="11" spans="1:12" s="8" customFormat="1" ht="28.5" customHeight="1" x14ac:dyDescent="0.2">
      <c r="A11" s="301" t="s">
        <v>0</v>
      </c>
      <c r="B11" s="301" t="s">
        <v>1</v>
      </c>
      <c r="C11" s="301" t="s">
        <v>55</v>
      </c>
      <c r="D11" s="301" t="s">
        <v>227</v>
      </c>
      <c r="E11" s="301" t="s">
        <v>82</v>
      </c>
      <c r="F11" s="302" t="s">
        <v>188</v>
      </c>
      <c r="G11" s="303"/>
      <c r="H11" s="303"/>
      <c r="I11" s="304"/>
    </row>
    <row r="12" spans="1:12" s="8" customFormat="1" ht="24" customHeight="1" x14ac:dyDescent="0.2">
      <c r="A12" s="301"/>
      <c r="B12" s="301"/>
      <c r="C12" s="301"/>
      <c r="D12" s="301"/>
      <c r="E12" s="301"/>
      <c r="F12" s="299" t="s">
        <v>3</v>
      </c>
      <c r="G12" s="299" t="s">
        <v>4</v>
      </c>
      <c r="H12" s="299" t="s">
        <v>5</v>
      </c>
      <c r="I12" s="299" t="s">
        <v>19</v>
      </c>
    </row>
    <row r="13" spans="1:12" s="8" customFormat="1" ht="3" customHeight="1" x14ac:dyDescent="0.2">
      <c r="A13" s="301"/>
      <c r="B13" s="301"/>
      <c r="C13" s="301"/>
      <c r="D13" s="301"/>
      <c r="E13" s="301"/>
      <c r="F13" s="300"/>
      <c r="G13" s="300"/>
      <c r="H13" s="300"/>
      <c r="I13" s="300"/>
    </row>
    <row r="14" spans="1:12" s="8" customFormat="1" ht="16.5" customHeight="1" x14ac:dyDescent="0.25">
      <c r="A14" s="309" t="s">
        <v>190</v>
      </c>
      <c r="B14" s="309"/>
      <c r="C14" s="309"/>
      <c r="D14" s="309"/>
      <c r="E14" s="309"/>
      <c r="F14" s="309"/>
      <c r="G14" s="309"/>
      <c r="H14" s="309"/>
      <c r="I14" s="309"/>
    </row>
    <row r="15" spans="1:12" s="8" customFormat="1" ht="17.25" customHeight="1" x14ac:dyDescent="0.2">
      <c r="A15" s="12"/>
      <c r="B15" s="13" t="s">
        <v>157</v>
      </c>
      <c r="C15" s="55" t="s">
        <v>156</v>
      </c>
      <c r="D15" s="7" t="s">
        <v>7</v>
      </c>
      <c r="E15" s="22">
        <v>20</v>
      </c>
      <c r="F15" s="7">
        <v>5</v>
      </c>
      <c r="G15" s="7">
        <v>5</v>
      </c>
      <c r="H15" s="7">
        <v>5</v>
      </c>
      <c r="I15" s="7">
        <v>5</v>
      </c>
    </row>
    <row r="16" spans="1:12" s="8" customFormat="1" ht="25.5" x14ac:dyDescent="0.2">
      <c r="A16" s="12"/>
      <c r="B16" s="40" t="s">
        <v>195</v>
      </c>
      <c r="C16" s="28" t="s">
        <v>138</v>
      </c>
      <c r="D16" s="28" t="s">
        <v>92</v>
      </c>
      <c r="E16" s="28">
        <v>250</v>
      </c>
      <c r="F16" s="28"/>
      <c r="G16" s="28">
        <v>250</v>
      </c>
      <c r="H16" s="28"/>
      <c r="I16" s="28"/>
      <c r="L16" s="9"/>
    </row>
    <row r="17" spans="1:9" s="8" customFormat="1" ht="14.25" x14ac:dyDescent="0.2">
      <c r="A17" s="12"/>
      <c r="B17" s="16" t="s">
        <v>162</v>
      </c>
      <c r="C17" s="42" t="s">
        <v>196</v>
      </c>
      <c r="D17" s="14" t="s">
        <v>92</v>
      </c>
      <c r="E17" s="27">
        <v>4</v>
      </c>
      <c r="F17" s="14">
        <v>2</v>
      </c>
      <c r="G17" s="7">
        <v>2</v>
      </c>
      <c r="H17" s="7"/>
      <c r="I17" s="7"/>
    </row>
    <row r="18" spans="1:9" s="8" customFormat="1" ht="25.5" x14ac:dyDescent="0.2">
      <c r="A18" s="12"/>
      <c r="B18" s="40" t="s">
        <v>197</v>
      </c>
      <c r="C18" s="28" t="s">
        <v>230</v>
      </c>
      <c r="D18" s="28" t="s">
        <v>92</v>
      </c>
      <c r="E18" s="28">
        <v>150</v>
      </c>
      <c r="F18" s="28">
        <v>50</v>
      </c>
      <c r="G18" s="28"/>
      <c r="H18" s="43">
        <v>100</v>
      </c>
      <c r="I18" s="28"/>
    </row>
    <row r="19" spans="1:9" s="8" customFormat="1" ht="14.25" x14ac:dyDescent="0.2">
      <c r="A19" s="12"/>
      <c r="B19" s="40" t="s">
        <v>198</v>
      </c>
      <c r="C19" s="28" t="s">
        <v>231</v>
      </c>
      <c r="D19" s="28" t="s">
        <v>18</v>
      </c>
      <c r="E19" s="28">
        <v>210</v>
      </c>
      <c r="F19" s="28">
        <v>105</v>
      </c>
      <c r="G19" s="28"/>
      <c r="H19" s="28">
        <v>105</v>
      </c>
      <c r="I19" s="28">
        <v>50</v>
      </c>
    </row>
    <row r="20" spans="1:9" s="8" customFormat="1" ht="14.25" x14ac:dyDescent="0.2">
      <c r="A20" s="12"/>
      <c r="B20" s="38" t="s">
        <v>99</v>
      </c>
      <c r="C20" s="24" t="s">
        <v>164</v>
      </c>
      <c r="D20" s="24" t="s">
        <v>18</v>
      </c>
      <c r="E20" s="24">
        <v>100</v>
      </c>
      <c r="F20" s="24">
        <v>50</v>
      </c>
      <c r="G20" s="24"/>
      <c r="H20" s="24">
        <v>50</v>
      </c>
      <c r="I20" s="24"/>
    </row>
    <row r="21" spans="1:9" s="8" customFormat="1" ht="14.25" x14ac:dyDescent="0.2">
      <c r="A21" s="12"/>
      <c r="B21" s="13" t="s">
        <v>147</v>
      </c>
      <c r="C21" s="55" t="s">
        <v>163</v>
      </c>
      <c r="D21" s="7" t="s">
        <v>7</v>
      </c>
      <c r="E21" s="22">
        <v>12</v>
      </c>
      <c r="F21" s="7">
        <v>3</v>
      </c>
      <c r="G21" s="7">
        <v>3</v>
      </c>
      <c r="H21" s="7">
        <v>3</v>
      </c>
      <c r="I21" s="7">
        <v>3</v>
      </c>
    </row>
    <row r="22" spans="1:9" s="8" customFormat="1" ht="25.5" customHeight="1" x14ac:dyDescent="0.2">
      <c r="A22" s="12"/>
      <c r="B22" s="40" t="s">
        <v>199</v>
      </c>
      <c r="C22" s="28" t="s">
        <v>232</v>
      </c>
      <c r="D22" s="28" t="s">
        <v>18</v>
      </c>
      <c r="E22" s="28">
        <v>2400</v>
      </c>
      <c r="F22" s="28">
        <v>600</v>
      </c>
      <c r="G22" s="28">
        <v>600</v>
      </c>
      <c r="H22" s="28">
        <v>600</v>
      </c>
      <c r="I22" s="28">
        <v>600</v>
      </c>
    </row>
    <row r="23" spans="1:9" s="8" customFormat="1" ht="16.5" customHeight="1" x14ac:dyDescent="0.2">
      <c r="A23" s="12"/>
      <c r="B23" s="13" t="s">
        <v>229</v>
      </c>
      <c r="C23" s="55" t="s">
        <v>145</v>
      </c>
      <c r="D23" s="7" t="s">
        <v>18</v>
      </c>
      <c r="E23" s="22">
        <v>48</v>
      </c>
      <c r="F23" s="7">
        <v>12</v>
      </c>
      <c r="G23" s="7">
        <v>12</v>
      </c>
      <c r="H23" s="7">
        <v>12</v>
      </c>
      <c r="I23" s="7">
        <v>12</v>
      </c>
    </row>
    <row r="24" spans="1:9" s="8" customFormat="1" ht="14.25" x14ac:dyDescent="0.2">
      <c r="A24" s="12"/>
      <c r="B24" s="13" t="s">
        <v>165</v>
      </c>
      <c r="C24" s="7" t="s">
        <v>166</v>
      </c>
      <c r="D24" s="7" t="s">
        <v>18</v>
      </c>
      <c r="E24" s="22">
        <v>48</v>
      </c>
      <c r="F24" s="7">
        <v>12</v>
      </c>
      <c r="G24" s="7">
        <v>12</v>
      </c>
      <c r="H24" s="7">
        <v>12</v>
      </c>
      <c r="I24" s="7">
        <v>12</v>
      </c>
    </row>
    <row r="25" spans="1:9" s="8" customFormat="1" ht="14.25" x14ac:dyDescent="0.2">
      <c r="A25" s="12"/>
      <c r="B25" s="13" t="s">
        <v>103</v>
      </c>
      <c r="C25" s="7" t="s">
        <v>170</v>
      </c>
      <c r="D25" s="7" t="s">
        <v>92</v>
      </c>
      <c r="E25" s="27">
        <v>12</v>
      </c>
      <c r="F25" s="14">
        <v>3</v>
      </c>
      <c r="G25" s="14">
        <v>3</v>
      </c>
      <c r="H25" s="14">
        <v>3</v>
      </c>
      <c r="I25" s="14">
        <v>3</v>
      </c>
    </row>
    <row r="26" spans="1:9" s="8" customFormat="1" ht="14.25" x14ac:dyDescent="0.2">
      <c r="A26" s="12"/>
      <c r="B26" s="13" t="s">
        <v>146</v>
      </c>
      <c r="C26" s="55" t="s">
        <v>171</v>
      </c>
      <c r="D26" s="7" t="s">
        <v>7</v>
      </c>
      <c r="E26" s="22">
        <v>2</v>
      </c>
      <c r="F26" s="7">
        <v>1</v>
      </c>
      <c r="G26" s="7">
        <v>1</v>
      </c>
      <c r="H26" s="7"/>
      <c r="I26" s="7"/>
    </row>
    <row r="27" spans="1:9" s="8" customFormat="1" ht="14.25" x14ac:dyDescent="0.2">
      <c r="A27" s="12"/>
      <c r="B27" s="13" t="s">
        <v>105</v>
      </c>
      <c r="C27" s="7" t="s">
        <v>172</v>
      </c>
      <c r="D27" s="7" t="s">
        <v>7</v>
      </c>
      <c r="E27" s="22">
        <v>6</v>
      </c>
      <c r="F27" s="7">
        <v>2</v>
      </c>
      <c r="G27" s="7">
        <v>2</v>
      </c>
      <c r="H27" s="7">
        <v>1</v>
      </c>
      <c r="I27" s="7">
        <v>1</v>
      </c>
    </row>
    <row r="28" spans="1:9" s="8" customFormat="1" ht="14.25" x14ac:dyDescent="0.2">
      <c r="A28" s="30"/>
      <c r="B28" s="31"/>
      <c r="C28" s="23"/>
      <c r="D28" s="23"/>
      <c r="E28" s="23"/>
      <c r="F28" s="23"/>
      <c r="G28" s="23"/>
      <c r="H28" s="23"/>
      <c r="I28" s="23"/>
    </row>
    <row r="29" spans="1:9" s="8" customFormat="1" ht="16.5" customHeight="1" x14ac:dyDescent="0.25">
      <c r="A29" s="309" t="s">
        <v>191</v>
      </c>
      <c r="B29" s="309"/>
      <c r="C29" s="309"/>
      <c r="D29" s="309"/>
      <c r="E29" s="309"/>
      <c r="F29" s="309"/>
      <c r="G29" s="309"/>
      <c r="H29" s="309"/>
      <c r="I29" s="309"/>
    </row>
    <row r="30" spans="1:9" s="8" customFormat="1" ht="20.25" customHeight="1" x14ac:dyDescent="0.2">
      <c r="A30" s="33"/>
      <c r="B30" s="13" t="s">
        <v>24</v>
      </c>
      <c r="C30" s="7" t="s">
        <v>144</v>
      </c>
      <c r="D30" s="7" t="s">
        <v>18</v>
      </c>
      <c r="E30" s="22">
        <v>12</v>
      </c>
      <c r="F30" s="7">
        <v>3</v>
      </c>
      <c r="G30" s="7">
        <v>2</v>
      </c>
      <c r="H30" s="7">
        <v>3</v>
      </c>
      <c r="I30" s="7">
        <v>3</v>
      </c>
    </row>
    <row r="31" spans="1:9" s="8" customFormat="1" ht="25.5" x14ac:dyDescent="0.2">
      <c r="A31" s="12"/>
      <c r="B31" s="13" t="s">
        <v>177</v>
      </c>
      <c r="C31" s="22" t="s">
        <v>178</v>
      </c>
      <c r="D31" s="7" t="s">
        <v>7</v>
      </c>
      <c r="E31" s="22">
        <v>40</v>
      </c>
      <c r="F31" s="7">
        <v>10</v>
      </c>
      <c r="G31" s="7">
        <v>10</v>
      </c>
      <c r="H31" s="7">
        <v>10</v>
      </c>
      <c r="I31" s="7">
        <v>10</v>
      </c>
    </row>
    <row r="32" spans="1:9" s="8" customFormat="1" ht="14.25" x14ac:dyDescent="0.2">
      <c r="A32" s="12"/>
      <c r="B32" s="40" t="s">
        <v>200</v>
      </c>
      <c r="C32" s="28" t="s">
        <v>201</v>
      </c>
      <c r="D32" s="28" t="s">
        <v>7</v>
      </c>
      <c r="E32" s="27">
        <v>15</v>
      </c>
      <c r="F32" s="27"/>
      <c r="G32" s="27"/>
      <c r="H32" s="27">
        <v>15</v>
      </c>
      <c r="I32" s="27"/>
    </row>
    <row r="33" spans="1:9" s="8" customFormat="1" ht="14.25" x14ac:dyDescent="0.2">
      <c r="A33" s="12"/>
      <c r="B33" s="40" t="s">
        <v>202</v>
      </c>
      <c r="C33" s="28" t="s">
        <v>203</v>
      </c>
      <c r="D33" s="28" t="s">
        <v>7</v>
      </c>
      <c r="E33" s="28">
        <v>23</v>
      </c>
      <c r="F33" s="28">
        <v>12</v>
      </c>
      <c r="G33" s="28"/>
      <c r="H33" s="28">
        <v>11</v>
      </c>
      <c r="I33" s="27"/>
    </row>
    <row r="34" spans="1:9" s="8" customFormat="1" ht="14.25" x14ac:dyDescent="0.2">
      <c r="A34" s="12"/>
      <c r="B34" s="40" t="s">
        <v>204</v>
      </c>
      <c r="C34" s="28" t="s">
        <v>205</v>
      </c>
      <c r="D34" s="28" t="s">
        <v>7</v>
      </c>
      <c r="E34" s="28">
        <v>11</v>
      </c>
      <c r="F34" s="28">
        <v>5</v>
      </c>
      <c r="G34" s="28"/>
      <c r="H34" s="28">
        <v>6</v>
      </c>
      <c r="I34" s="27"/>
    </row>
    <row r="35" spans="1:9" s="8" customFormat="1" ht="25.5" x14ac:dyDescent="0.2">
      <c r="A35" s="12"/>
      <c r="B35" s="13" t="s">
        <v>168</v>
      </c>
      <c r="C35" s="7" t="s">
        <v>169</v>
      </c>
      <c r="D35" s="7" t="s">
        <v>7</v>
      </c>
      <c r="E35" s="22">
        <v>13</v>
      </c>
      <c r="F35" s="7">
        <v>4</v>
      </c>
      <c r="G35" s="7">
        <v>4</v>
      </c>
      <c r="H35" s="7">
        <v>3</v>
      </c>
      <c r="I35" s="7">
        <v>2</v>
      </c>
    </row>
    <row r="36" spans="1:9" s="8" customFormat="1" ht="25.5" x14ac:dyDescent="0.2">
      <c r="A36" s="12"/>
      <c r="B36" s="40" t="s">
        <v>208</v>
      </c>
      <c r="C36" s="28" t="s">
        <v>209</v>
      </c>
      <c r="D36" s="28" t="s">
        <v>7</v>
      </c>
      <c r="E36" s="28">
        <v>9</v>
      </c>
      <c r="F36" s="28">
        <v>2</v>
      </c>
      <c r="G36" s="28">
        <v>3</v>
      </c>
      <c r="H36" s="28">
        <v>2</v>
      </c>
      <c r="I36" s="28">
        <v>2</v>
      </c>
    </row>
    <row r="37" spans="1:9" s="8" customFormat="1" ht="18.75" customHeight="1" x14ac:dyDescent="0.2">
      <c r="A37" s="12"/>
      <c r="B37" s="13" t="s">
        <v>88</v>
      </c>
      <c r="C37" s="7" t="s">
        <v>134</v>
      </c>
      <c r="D37" s="7" t="s">
        <v>18</v>
      </c>
      <c r="E37" s="22">
        <v>2</v>
      </c>
      <c r="F37" s="7">
        <v>2</v>
      </c>
      <c r="G37" s="7"/>
      <c r="H37" s="7"/>
      <c r="I37" s="7"/>
    </row>
    <row r="38" spans="1:9" s="8" customFormat="1" ht="25.5" x14ac:dyDescent="0.2">
      <c r="A38" s="12"/>
      <c r="B38" s="13" t="s">
        <v>29</v>
      </c>
      <c r="C38" s="54" t="s">
        <v>228</v>
      </c>
      <c r="D38" s="7" t="s">
        <v>92</v>
      </c>
      <c r="E38" s="22">
        <v>45</v>
      </c>
      <c r="F38" s="7">
        <v>23</v>
      </c>
      <c r="G38" s="7"/>
      <c r="H38" s="7">
        <v>22</v>
      </c>
      <c r="I38" s="7"/>
    </row>
    <row r="39" spans="1:9" s="8" customFormat="1" ht="19.5" customHeight="1" x14ac:dyDescent="0.2">
      <c r="A39" s="12"/>
      <c r="B39" s="13" t="s">
        <v>89</v>
      </c>
      <c r="C39" s="7" t="s">
        <v>136</v>
      </c>
      <c r="D39" s="7" t="s">
        <v>7</v>
      </c>
      <c r="E39" s="22">
        <v>10</v>
      </c>
      <c r="F39" s="7">
        <v>5</v>
      </c>
      <c r="G39" s="7"/>
      <c r="H39" s="7">
        <v>5</v>
      </c>
      <c r="I39" s="7"/>
    </row>
    <row r="40" spans="1:9" s="8" customFormat="1" ht="25.5" x14ac:dyDescent="0.2">
      <c r="A40" s="12"/>
      <c r="B40" s="13" t="s">
        <v>173</v>
      </c>
      <c r="C40" s="7" t="s">
        <v>174</v>
      </c>
      <c r="D40" s="7" t="s">
        <v>7</v>
      </c>
      <c r="E40" s="22">
        <v>1</v>
      </c>
      <c r="F40" s="7">
        <v>1</v>
      </c>
      <c r="G40" s="7"/>
      <c r="H40" s="7"/>
      <c r="I40" s="7"/>
    </row>
    <row r="41" spans="1:9" s="8" customFormat="1" ht="14.25" x14ac:dyDescent="0.2">
      <c r="A41" s="12"/>
      <c r="B41" s="40" t="s">
        <v>206</v>
      </c>
      <c r="C41" s="28" t="s">
        <v>207</v>
      </c>
      <c r="D41" s="28" t="s">
        <v>7</v>
      </c>
      <c r="E41" s="28">
        <v>14</v>
      </c>
      <c r="F41" s="28">
        <v>4</v>
      </c>
      <c r="G41" s="28">
        <v>4</v>
      </c>
      <c r="H41" s="28">
        <v>3</v>
      </c>
      <c r="I41" s="28">
        <v>3</v>
      </c>
    </row>
    <row r="42" spans="1:9" s="8" customFormat="1" ht="25.5" x14ac:dyDescent="0.2">
      <c r="A42" s="12"/>
      <c r="B42" s="13" t="s">
        <v>159</v>
      </c>
      <c r="C42" s="7" t="s">
        <v>158</v>
      </c>
      <c r="D42" s="7" t="s">
        <v>7</v>
      </c>
      <c r="E42" s="22">
        <v>2</v>
      </c>
      <c r="F42" s="7">
        <v>1</v>
      </c>
      <c r="G42" s="7">
        <v>1</v>
      </c>
      <c r="H42" s="7"/>
      <c r="I42" s="7"/>
    </row>
    <row r="43" spans="1:9" s="8" customFormat="1" ht="14.25" x14ac:dyDescent="0.2">
      <c r="A43" s="12"/>
      <c r="B43" s="13" t="s">
        <v>13</v>
      </c>
      <c r="C43" s="14" t="s">
        <v>161</v>
      </c>
      <c r="D43" s="14" t="s">
        <v>7</v>
      </c>
      <c r="E43" s="22">
        <v>4</v>
      </c>
      <c r="F43" s="7">
        <v>2</v>
      </c>
      <c r="G43" s="7">
        <v>2</v>
      </c>
      <c r="H43" s="7"/>
      <c r="I43" s="7"/>
    </row>
    <row r="44" spans="1:9" s="8" customFormat="1" ht="14.25" x14ac:dyDescent="0.2">
      <c r="A44" s="12"/>
      <c r="B44" s="15" t="s">
        <v>160</v>
      </c>
      <c r="C44" s="7" t="s">
        <v>119</v>
      </c>
      <c r="D44" s="7" t="s">
        <v>7</v>
      </c>
      <c r="E44" s="22">
        <v>6</v>
      </c>
      <c r="F44" s="7">
        <v>2</v>
      </c>
      <c r="G44" s="7">
        <v>2</v>
      </c>
      <c r="H44" s="7">
        <v>1</v>
      </c>
      <c r="I44" s="7">
        <v>1</v>
      </c>
    </row>
    <row r="45" spans="1:9" s="8" customFormat="1" ht="14.25" x14ac:dyDescent="0.2">
      <c r="A45" s="12"/>
      <c r="B45" s="13" t="s">
        <v>121</v>
      </c>
      <c r="C45" s="7" t="s">
        <v>122</v>
      </c>
      <c r="D45" s="7" t="s">
        <v>7</v>
      </c>
      <c r="E45" s="22">
        <v>2</v>
      </c>
      <c r="F45" s="7">
        <v>1</v>
      </c>
      <c r="G45" s="7">
        <v>1</v>
      </c>
      <c r="H45" s="7"/>
      <c r="I45" s="7"/>
    </row>
    <row r="46" spans="1:9" s="8" customFormat="1" ht="14.25" x14ac:dyDescent="0.2">
      <c r="A46" s="12"/>
      <c r="B46" s="40" t="s">
        <v>210</v>
      </c>
      <c r="C46" s="28" t="s">
        <v>211</v>
      </c>
      <c r="D46" s="28" t="s">
        <v>7</v>
      </c>
      <c r="E46" s="28">
        <v>7</v>
      </c>
      <c r="F46" s="28">
        <v>2</v>
      </c>
      <c r="G46" s="28">
        <v>2</v>
      </c>
      <c r="H46" s="28">
        <v>2</v>
      </c>
      <c r="I46" s="28">
        <v>1</v>
      </c>
    </row>
    <row r="47" spans="1:9" s="8" customFormat="1" ht="14.25" x14ac:dyDescent="0.2">
      <c r="A47" s="30"/>
      <c r="B47" s="40" t="s">
        <v>212</v>
      </c>
      <c r="C47" s="28" t="s">
        <v>211</v>
      </c>
      <c r="D47" s="28" t="s">
        <v>92</v>
      </c>
      <c r="E47" s="28">
        <v>5</v>
      </c>
      <c r="F47" s="28">
        <v>2</v>
      </c>
      <c r="G47" s="28">
        <v>1</v>
      </c>
      <c r="H47" s="28">
        <v>1</v>
      </c>
      <c r="I47" s="28">
        <v>1</v>
      </c>
    </row>
    <row r="48" spans="1:9" s="8" customFormat="1" ht="14.25" x14ac:dyDescent="0.2">
      <c r="A48" s="30"/>
      <c r="B48" s="40" t="s">
        <v>233</v>
      </c>
      <c r="C48" s="28" t="s">
        <v>234</v>
      </c>
      <c r="D48" s="28" t="s">
        <v>7</v>
      </c>
      <c r="E48" s="28">
        <v>30</v>
      </c>
      <c r="F48" s="28">
        <v>7</v>
      </c>
      <c r="G48" s="28">
        <v>8</v>
      </c>
      <c r="H48" s="28">
        <v>7</v>
      </c>
      <c r="I48" s="28">
        <v>8</v>
      </c>
    </row>
    <row r="49" spans="1:9" s="8" customFormat="1" ht="14.25" x14ac:dyDescent="0.2">
      <c r="A49" s="30"/>
      <c r="B49" s="40"/>
      <c r="C49" s="28"/>
      <c r="D49" s="28"/>
      <c r="E49" s="28"/>
      <c r="F49" s="28"/>
      <c r="G49" s="28"/>
      <c r="H49" s="28"/>
      <c r="I49" s="28"/>
    </row>
    <row r="50" spans="1:9" s="8" customFormat="1" ht="28.5" customHeight="1" x14ac:dyDescent="0.25">
      <c r="A50" s="309" t="s">
        <v>192</v>
      </c>
      <c r="B50" s="309"/>
      <c r="C50" s="309"/>
      <c r="D50" s="309"/>
      <c r="E50" s="309"/>
      <c r="F50" s="309"/>
      <c r="G50" s="309"/>
      <c r="H50" s="309"/>
      <c r="I50" s="309"/>
    </row>
    <row r="51" spans="1:9" s="8" customFormat="1" ht="25.5" x14ac:dyDescent="0.2">
      <c r="A51" s="39"/>
      <c r="B51" s="40" t="s">
        <v>213</v>
      </c>
      <c r="C51" s="28" t="s">
        <v>235</v>
      </c>
      <c r="D51" s="28" t="s">
        <v>7</v>
      </c>
      <c r="E51" s="28">
        <v>30</v>
      </c>
      <c r="F51" s="28">
        <v>30</v>
      </c>
      <c r="G51" s="28"/>
      <c r="H51" s="28"/>
      <c r="I51" s="28"/>
    </row>
    <row r="52" spans="1:9" s="8" customFormat="1" ht="25.5" x14ac:dyDescent="0.2">
      <c r="A52" s="39"/>
      <c r="B52" s="40" t="s">
        <v>214</v>
      </c>
      <c r="C52" s="28" t="s">
        <v>235</v>
      </c>
      <c r="D52" s="28" t="s">
        <v>7</v>
      </c>
      <c r="E52" s="28">
        <v>30</v>
      </c>
      <c r="F52" s="28">
        <v>30</v>
      </c>
      <c r="G52" s="28"/>
      <c r="H52" s="28"/>
      <c r="I52" s="28"/>
    </row>
    <row r="53" spans="1:9" s="8" customFormat="1" ht="25.5" x14ac:dyDescent="0.2">
      <c r="A53" s="33"/>
      <c r="B53" s="40" t="s">
        <v>34</v>
      </c>
      <c r="C53" s="28" t="s">
        <v>235</v>
      </c>
      <c r="D53" s="28" t="s">
        <v>7</v>
      </c>
      <c r="E53" s="28">
        <v>30</v>
      </c>
      <c r="F53" s="28">
        <v>30</v>
      </c>
      <c r="G53" s="28"/>
      <c r="H53" s="28"/>
      <c r="I53" s="28"/>
    </row>
    <row r="54" spans="1:9" s="8" customFormat="1" ht="14.25" x14ac:dyDescent="0.2">
      <c r="A54" s="12"/>
      <c r="B54" s="13" t="s">
        <v>236</v>
      </c>
      <c r="C54" s="16" t="s">
        <v>182</v>
      </c>
      <c r="D54" s="14" t="s">
        <v>7</v>
      </c>
      <c r="E54" s="27">
        <v>20</v>
      </c>
      <c r="F54" s="14">
        <v>20</v>
      </c>
      <c r="G54" s="14"/>
      <c r="H54" s="14"/>
      <c r="I54" s="14"/>
    </row>
    <row r="55" spans="1:9" s="8" customFormat="1" ht="14.25" x14ac:dyDescent="0.2">
      <c r="A55" s="12"/>
      <c r="B55" s="13" t="s">
        <v>237</v>
      </c>
      <c r="C55" s="16" t="s">
        <v>182</v>
      </c>
      <c r="D55" s="27" t="s">
        <v>7</v>
      </c>
      <c r="E55" s="27">
        <v>30</v>
      </c>
      <c r="F55" s="14">
        <v>30</v>
      </c>
      <c r="G55" s="14"/>
      <c r="H55" s="14"/>
      <c r="I55" s="14"/>
    </row>
    <row r="56" spans="1:9" s="8" customFormat="1" ht="14.25" x14ac:dyDescent="0.2">
      <c r="A56" s="12"/>
      <c r="B56" s="13" t="s">
        <v>37</v>
      </c>
      <c r="C56" s="16" t="s">
        <v>183</v>
      </c>
      <c r="D56" s="14" t="s">
        <v>7</v>
      </c>
      <c r="E56" s="27">
        <v>30</v>
      </c>
      <c r="F56" s="14">
        <v>30</v>
      </c>
      <c r="G56" s="14"/>
      <c r="H56" s="14"/>
      <c r="I56" s="14"/>
    </row>
    <row r="57" spans="1:9" s="8" customFormat="1" ht="14.25" x14ac:dyDescent="0.2">
      <c r="A57" s="12"/>
      <c r="B57" s="15" t="s">
        <v>184</v>
      </c>
      <c r="C57" s="7" t="s">
        <v>181</v>
      </c>
      <c r="D57" s="7" t="s">
        <v>7</v>
      </c>
      <c r="E57" s="22">
        <v>15</v>
      </c>
      <c r="F57" s="7">
        <v>15</v>
      </c>
      <c r="G57" s="7"/>
      <c r="H57" s="7"/>
      <c r="I57" s="7"/>
    </row>
    <row r="58" spans="1:9" s="8" customFormat="1" ht="25.5" x14ac:dyDescent="0.2">
      <c r="A58" s="30"/>
      <c r="B58" s="31" t="s">
        <v>185</v>
      </c>
      <c r="C58" s="23" t="s">
        <v>186</v>
      </c>
      <c r="D58" s="23" t="s">
        <v>7</v>
      </c>
      <c r="E58" s="32" t="s">
        <v>189</v>
      </c>
      <c r="F58" s="23">
        <v>20</v>
      </c>
      <c r="G58" s="23"/>
      <c r="H58" s="23"/>
      <c r="I58" s="23"/>
    </row>
    <row r="59" spans="1:9" s="8" customFormat="1" ht="15.75" x14ac:dyDescent="0.2">
      <c r="A59" s="51"/>
      <c r="B59" s="52"/>
      <c r="C59" s="21"/>
      <c r="D59" s="21"/>
      <c r="E59" s="53"/>
      <c r="F59" s="21"/>
      <c r="G59" s="21"/>
      <c r="H59" s="21"/>
      <c r="I59" s="21"/>
    </row>
    <row r="60" spans="1:9" s="8" customFormat="1" ht="29.25" customHeight="1" x14ac:dyDescent="0.25">
      <c r="A60" s="309" t="s">
        <v>194</v>
      </c>
      <c r="B60" s="309"/>
      <c r="C60" s="309"/>
      <c r="D60" s="309"/>
      <c r="E60" s="309"/>
      <c r="F60" s="309"/>
      <c r="G60" s="309"/>
      <c r="H60" s="309"/>
      <c r="I60" s="309"/>
    </row>
    <row r="61" spans="1:9" s="8" customFormat="1" ht="14.25" x14ac:dyDescent="0.2">
      <c r="A61" s="33"/>
      <c r="B61" s="36" t="s">
        <v>179</v>
      </c>
      <c r="C61" s="37" t="s">
        <v>180</v>
      </c>
      <c r="D61" s="37" t="s">
        <v>7</v>
      </c>
      <c r="E61" s="37">
        <v>2400</v>
      </c>
      <c r="F61" s="37">
        <v>600</v>
      </c>
      <c r="G61" s="37">
        <v>600</v>
      </c>
      <c r="H61" s="37">
        <v>600</v>
      </c>
      <c r="I61" s="37">
        <v>600</v>
      </c>
    </row>
    <row r="62" spans="1:9" s="8" customFormat="1" ht="14.25" x14ac:dyDescent="0.2">
      <c r="A62" s="12"/>
      <c r="B62" s="44" t="s">
        <v>215</v>
      </c>
      <c r="C62" s="27"/>
      <c r="D62" s="27" t="s">
        <v>216</v>
      </c>
      <c r="E62" s="27">
        <v>16000</v>
      </c>
      <c r="F62" s="27">
        <v>4000</v>
      </c>
      <c r="G62" s="27">
        <v>4000</v>
      </c>
      <c r="H62" s="27">
        <v>4000</v>
      </c>
      <c r="I62" s="27">
        <v>4000</v>
      </c>
    </row>
    <row r="63" spans="1:9" s="8" customFormat="1" ht="25.5" x14ac:dyDescent="0.2">
      <c r="A63" s="30"/>
      <c r="B63" s="13" t="s">
        <v>175</v>
      </c>
      <c r="C63" s="22" t="s">
        <v>176</v>
      </c>
      <c r="D63" s="22" t="s">
        <v>92</v>
      </c>
      <c r="E63" s="22">
        <v>25</v>
      </c>
      <c r="F63" s="22">
        <v>6</v>
      </c>
      <c r="G63" s="22">
        <v>6</v>
      </c>
      <c r="H63" s="22">
        <v>6</v>
      </c>
      <c r="I63" s="22">
        <v>6</v>
      </c>
    </row>
    <row r="64" spans="1:9" s="8" customFormat="1" ht="14.25" x14ac:dyDescent="0.2">
      <c r="A64" s="30"/>
      <c r="B64" s="13"/>
      <c r="C64" s="7"/>
      <c r="D64" s="22"/>
      <c r="E64" s="22"/>
      <c r="F64" s="7"/>
      <c r="G64" s="7"/>
      <c r="H64" s="7"/>
      <c r="I64" s="7"/>
    </row>
    <row r="65" spans="1:11" s="8" customFormat="1" ht="22.5" customHeight="1" x14ac:dyDescent="0.25">
      <c r="A65" s="309" t="s">
        <v>193</v>
      </c>
      <c r="B65" s="309"/>
      <c r="C65" s="309"/>
      <c r="D65" s="309"/>
      <c r="E65" s="309"/>
      <c r="F65" s="309"/>
      <c r="G65" s="309"/>
      <c r="H65" s="309"/>
      <c r="I65" s="309"/>
    </row>
    <row r="66" spans="1:11" s="8" customFormat="1" ht="14.25" x14ac:dyDescent="0.2">
      <c r="A66" s="33"/>
      <c r="B66" s="34" t="s">
        <v>42</v>
      </c>
      <c r="C66" s="33" t="s">
        <v>58</v>
      </c>
      <c r="D66" s="33" t="s">
        <v>7</v>
      </c>
      <c r="E66" s="35">
        <v>50</v>
      </c>
      <c r="F66" s="24">
        <v>15</v>
      </c>
      <c r="G66" s="24">
        <v>10</v>
      </c>
      <c r="H66" s="24">
        <v>15</v>
      </c>
      <c r="I66" s="24">
        <v>10</v>
      </c>
    </row>
    <row r="67" spans="1:11" s="8" customFormat="1" ht="25.5" x14ac:dyDescent="0.2">
      <c r="A67" s="12"/>
      <c r="B67" s="13" t="s">
        <v>49</v>
      </c>
      <c r="C67" s="7"/>
      <c r="D67" s="7" t="s">
        <v>7</v>
      </c>
      <c r="E67" s="28">
        <v>20</v>
      </c>
      <c r="F67" s="7">
        <v>10</v>
      </c>
      <c r="G67" s="7"/>
      <c r="H67" s="7">
        <v>10</v>
      </c>
      <c r="I67" s="7"/>
    </row>
    <row r="68" spans="1:11" s="8" customFormat="1" ht="25.5" x14ac:dyDescent="0.2">
      <c r="A68" s="12"/>
      <c r="B68" s="13" t="s">
        <v>50</v>
      </c>
      <c r="C68" s="7"/>
      <c r="D68" s="7" t="s">
        <v>7</v>
      </c>
      <c r="E68" s="28">
        <v>10</v>
      </c>
      <c r="F68" s="7">
        <v>5</v>
      </c>
      <c r="G68" s="7"/>
      <c r="H68" s="7">
        <v>5</v>
      </c>
      <c r="I68" s="7"/>
    </row>
    <row r="69" spans="1:11" s="8" customFormat="1" ht="25.5" x14ac:dyDescent="0.2">
      <c r="A69" s="12"/>
      <c r="B69" s="13" t="s">
        <v>148</v>
      </c>
      <c r="C69" s="7"/>
      <c r="D69" s="7" t="s">
        <v>7</v>
      </c>
      <c r="E69" s="28">
        <v>20</v>
      </c>
      <c r="F69" s="7">
        <v>5</v>
      </c>
      <c r="G69" s="7">
        <v>5</v>
      </c>
      <c r="H69" s="7">
        <v>5</v>
      </c>
      <c r="I69" s="7">
        <v>5</v>
      </c>
    </row>
    <row r="70" spans="1:11" s="8" customFormat="1" ht="25.5" x14ac:dyDescent="0.2">
      <c r="A70" s="12"/>
      <c r="B70" s="40" t="s">
        <v>54</v>
      </c>
      <c r="C70" s="28"/>
      <c r="D70" s="28" t="s">
        <v>7</v>
      </c>
      <c r="E70" s="28">
        <v>50</v>
      </c>
      <c r="F70" s="28">
        <v>30</v>
      </c>
      <c r="G70" s="28"/>
      <c r="H70" s="28">
        <v>20</v>
      </c>
      <c r="I70" s="28"/>
    </row>
    <row r="71" spans="1:11" s="8" customFormat="1" ht="14.25" x14ac:dyDescent="0.2">
      <c r="A71" s="12"/>
      <c r="B71" s="40" t="s">
        <v>217</v>
      </c>
      <c r="C71" s="28" t="s">
        <v>139</v>
      </c>
      <c r="D71" s="28" t="s">
        <v>7</v>
      </c>
      <c r="E71" s="28">
        <v>30</v>
      </c>
      <c r="F71" s="28">
        <v>0</v>
      </c>
      <c r="G71" s="28">
        <v>0</v>
      </c>
      <c r="H71" s="28">
        <v>0</v>
      </c>
      <c r="I71" s="45">
        <v>0</v>
      </c>
    </row>
    <row r="72" spans="1:11" s="8" customFormat="1" ht="14.25" x14ac:dyDescent="0.2">
      <c r="A72" s="12"/>
      <c r="B72" s="40" t="s">
        <v>219</v>
      </c>
      <c r="C72" s="28" t="s">
        <v>70</v>
      </c>
      <c r="D72" s="28" t="s">
        <v>7</v>
      </c>
      <c r="E72" s="28">
        <v>10</v>
      </c>
      <c r="F72" s="28">
        <v>10</v>
      </c>
      <c r="G72" s="28"/>
      <c r="H72" s="28"/>
      <c r="I72" s="45"/>
    </row>
    <row r="73" spans="1:11" s="8" customFormat="1" ht="38.25" x14ac:dyDescent="0.2">
      <c r="A73" s="12"/>
      <c r="B73" s="40" t="s">
        <v>218</v>
      </c>
      <c r="C73" s="28" t="s">
        <v>70</v>
      </c>
      <c r="D73" s="28" t="s">
        <v>7</v>
      </c>
      <c r="E73" s="17">
        <v>2</v>
      </c>
      <c r="F73" s="17">
        <v>2</v>
      </c>
      <c r="G73" s="17"/>
      <c r="H73" s="17"/>
      <c r="I73" s="17"/>
    </row>
    <row r="74" spans="1:11" s="8" customFormat="1" ht="51" x14ac:dyDescent="0.2">
      <c r="A74" s="12"/>
      <c r="B74" s="13" t="s">
        <v>149</v>
      </c>
      <c r="C74" s="7" t="s">
        <v>70</v>
      </c>
      <c r="D74" s="7" t="s">
        <v>7</v>
      </c>
      <c r="E74" s="28">
        <v>20</v>
      </c>
      <c r="F74" s="7">
        <v>20</v>
      </c>
      <c r="G74" s="7"/>
      <c r="H74" s="7"/>
      <c r="I74" s="7"/>
    </row>
    <row r="75" spans="1:11" s="8" customFormat="1" ht="25.5" x14ac:dyDescent="0.2">
      <c r="A75" s="12"/>
      <c r="B75" s="13" t="s">
        <v>150</v>
      </c>
      <c r="C75" s="7" t="s">
        <v>70</v>
      </c>
      <c r="D75" s="7" t="s">
        <v>7</v>
      </c>
      <c r="E75" s="28">
        <v>20</v>
      </c>
      <c r="F75" s="7">
        <v>20</v>
      </c>
      <c r="G75" s="22"/>
      <c r="H75" s="22"/>
      <c r="I75" s="22"/>
    </row>
    <row r="76" spans="1:11" s="8" customFormat="1" ht="14.25" x14ac:dyDescent="0.2">
      <c r="A76" s="12"/>
      <c r="B76" s="13" t="s">
        <v>66</v>
      </c>
      <c r="C76" s="7" t="s">
        <v>70</v>
      </c>
      <c r="D76" s="7" t="s">
        <v>92</v>
      </c>
      <c r="E76" s="28">
        <v>20</v>
      </c>
      <c r="F76" s="7">
        <v>20</v>
      </c>
      <c r="G76" s="22"/>
      <c r="H76" s="22"/>
      <c r="I76" s="22"/>
    </row>
    <row r="77" spans="1:11" s="8" customFormat="1" ht="25.5" x14ac:dyDescent="0.2">
      <c r="A77" s="30"/>
      <c r="B77" s="31" t="s">
        <v>143</v>
      </c>
      <c r="C77" s="23" t="s">
        <v>167</v>
      </c>
      <c r="D77" s="23" t="s">
        <v>31</v>
      </c>
      <c r="E77" s="23">
        <v>15</v>
      </c>
      <c r="F77" s="23">
        <v>4</v>
      </c>
      <c r="G77" s="23">
        <v>4</v>
      </c>
      <c r="H77" s="23">
        <v>4</v>
      </c>
      <c r="I77" s="23">
        <v>3</v>
      </c>
    </row>
    <row r="78" spans="1:11" s="8" customFormat="1" ht="14.25" x14ac:dyDescent="0.2">
      <c r="A78" s="12"/>
      <c r="B78" s="41" t="s">
        <v>221</v>
      </c>
      <c r="C78" s="27" t="s">
        <v>220</v>
      </c>
      <c r="D78" s="27" t="s">
        <v>92</v>
      </c>
      <c r="E78" s="27">
        <v>1</v>
      </c>
      <c r="F78" s="27">
        <v>1</v>
      </c>
      <c r="G78" s="27"/>
      <c r="H78" s="41"/>
      <c r="I78" s="41"/>
    </row>
    <row r="79" spans="1:11" s="8" customFormat="1" ht="14.25" x14ac:dyDescent="0.2">
      <c r="A79" s="12"/>
      <c r="B79" s="41" t="s">
        <v>222</v>
      </c>
      <c r="C79" s="47" t="s">
        <v>223</v>
      </c>
      <c r="D79" s="27" t="s">
        <v>7</v>
      </c>
      <c r="E79" s="27">
        <v>1</v>
      </c>
      <c r="F79" s="27">
        <v>1</v>
      </c>
      <c r="G79" s="27"/>
      <c r="H79" s="41"/>
      <c r="I79" s="41"/>
    </row>
    <row r="80" spans="1:11" s="8" customFormat="1" ht="15" x14ac:dyDescent="0.2">
      <c r="A80" s="12"/>
      <c r="B80" s="41" t="s">
        <v>224</v>
      </c>
      <c r="C80" s="27" t="s">
        <v>225</v>
      </c>
      <c r="D80" s="27" t="s">
        <v>7</v>
      </c>
      <c r="E80" s="27">
        <v>1</v>
      </c>
      <c r="F80" s="27">
        <v>1</v>
      </c>
      <c r="G80" s="27"/>
      <c r="H80" s="41"/>
      <c r="I80" s="41"/>
      <c r="J80" s="46"/>
      <c r="K80" s="20"/>
    </row>
    <row r="81" spans="1:9" s="8" customFormat="1" ht="14.25" x14ac:dyDescent="0.2">
      <c r="A81" s="12"/>
      <c r="B81" s="29"/>
      <c r="C81" s="29"/>
      <c r="D81" s="29"/>
      <c r="E81" s="29"/>
      <c r="F81" s="29"/>
      <c r="G81" s="29"/>
      <c r="H81" s="29"/>
      <c r="I81" s="29"/>
    </row>
    <row r="82" spans="1:9" s="8" customFormat="1" ht="14.25" x14ac:dyDescent="0.2">
      <c r="A82" s="12"/>
      <c r="B82" s="13"/>
      <c r="C82" s="22"/>
      <c r="D82" s="22"/>
      <c r="E82" s="22"/>
      <c r="F82" s="22"/>
      <c r="G82" s="22"/>
      <c r="H82" s="22"/>
      <c r="I82" s="22"/>
    </row>
    <row r="83" spans="1:9" s="8" customFormat="1" ht="14.25" x14ac:dyDescent="0.2">
      <c r="A83" s="11"/>
      <c r="B83" s="25"/>
      <c r="C83" s="25"/>
      <c r="D83" s="25"/>
      <c r="E83" s="11"/>
      <c r="F83" s="11"/>
      <c r="G83" s="11"/>
      <c r="H83" s="11"/>
      <c r="I83" s="11"/>
    </row>
    <row r="84" spans="1:9" s="8" customFormat="1" ht="14.25" x14ac:dyDescent="0.2">
      <c r="A84" s="11"/>
      <c r="C84" s="25"/>
      <c r="D84" s="25"/>
      <c r="E84" s="11"/>
      <c r="F84" s="11"/>
      <c r="G84" s="11"/>
      <c r="H84" s="11"/>
      <c r="I84" s="11"/>
    </row>
    <row r="85" spans="1:9" s="8" customFormat="1" ht="14.25" x14ac:dyDescent="0.2">
      <c r="A85" s="19"/>
      <c r="B85" s="221" t="s">
        <v>403</v>
      </c>
      <c r="C85" s="19"/>
      <c r="D85" s="19"/>
      <c r="E85" s="19"/>
      <c r="F85" s="19"/>
      <c r="G85" s="11"/>
      <c r="H85" s="11"/>
      <c r="I85" s="11"/>
    </row>
    <row r="86" spans="1:9" s="8" customFormat="1" ht="15" x14ac:dyDescent="0.25">
      <c r="A86" s="10"/>
      <c r="B86" s="221" t="s">
        <v>405</v>
      </c>
      <c r="C86" s="10"/>
      <c r="D86" s="10"/>
      <c r="E86" s="10"/>
      <c r="F86" s="10"/>
      <c r="G86" s="10"/>
      <c r="H86" s="10"/>
      <c r="I86" s="10"/>
    </row>
    <row r="87" spans="1:9" s="8" customFormat="1" ht="15" x14ac:dyDescent="0.25">
      <c r="A87" s="10"/>
      <c r="B87" s="221" t="s">
        <v>407</v>
      </c>
      <c r="C87" s="10"/>
      <c r="D87" s="10"/>
      <c r="E87" s="10"/>
      <c r="F87" s="10"/>
      <c r="G87" s="10"/>
      <c r="H87" s="10"/>
      <c r="I87" s="10"/>
    </row>
    <row r="88" spans="1:9" s="8" customFormat="1" ht="15" x14ac:dyDescent="0.25">
      <c r="A88" s="10"/>
      <c r="B88" s="25" t="s">
        <v>155</v>
      </c>
      <c r="C88" s="10"/>
      <c r="D88" s="10"/>
      <c r="E88" s="10"/>
      <c r="F88" s="10"/>
      <c r="G88" s="10"/>
      <c r="H88" s="10"/>
      <c r="I88" s="10"/>
    </row>
    <row r="89" spans="1:9" s="8" customFormat="1" ht="15" x14ac:dyDescent="0.25">
      <c r="A89" s="10"/>
      <c r="B89" s="10"/>
      <c r="C89" s="10"/>
      <c r="D89" s="10"/>
      <c r="E89" s="10"/>
      <c r="F89" s="10"/>
      <c r="G89" s="10"/>
      <c r="H89" s="10"/>
      <c r="I89" s="10"/>
    </row>
    <row r="90" spans="1:9" s="8" customFormat="1" ht="15" x14ac:dyDescent="0.25">
      <c r="A90" s="10"/>
      <c r="B90" s="10"/>
      <c r="C90" s="10"/>
      <c r="D90" s="10"/>
      <c r="E90" s="10"/>
      <c r="F90" s="10"/>
      <c r="G90" s="10"/>
      <c r="H90" s="10"/>
      <c r="I90" s="10"/>
    </row>
    <row r="91" spans="1:9" s="8" customFormat="1" ht="15" x14ac:dyDescent="0.25">
      <c r="A91" s="10"/>
      <c r="B91" s="10"/>
      <c r="C91" s="10"/>
      <c r="D91" s="10"/>
      <c r="E91" s="10"/>
      <c r="F91" s="10"/>
      <c r="G91" s="10"/>
      <c r="H91" s="10"/>
      <c r="I91" s="10"/>
    </row>
    <row r="92" spans="1:9" s="8" customFormat="1" ht="15" x14ac:dyDescent="0.25">
      <c r="A92" s="10"/>
      <c r="B92" s="10"/>
      <c r="C92" s="10"/>
      <c r="D92" s="10"/>
      <c r="E92" s="10"/>
      <c r="F92" s="10"/>
      <c r="G92" s="10"/>
      <c r="H92" s="10"/>
      <c r="I92" s="10"/>
    </row>
    <row r="93" spans="1:9" s="8" customFormat="1" ht="15" x14ac:dyDescent="0.25">
      <c r="A93" s="10"/>
      <c r="B93" s="10"/>
      <c r="C93" s="10"/>
      <c r="D93" s="10"/>
      <c r="E93" s="10"/>
      <c r="F93" s="10"/>
      <c r="G93" s="10"/>
      <c r="H93" s="10"/>
      <c r="I93" s="10"/>
    </row>
    <row r="94" spans="1:9" ht="15.75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ht="15.75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ht="15.75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ht="15.75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ht="15.75" x14ac:dyDescent="0.25">
      <c r="A98" s="1"/>
      <c r="B98" s="1"/>
      <c r="C98" s="1"/>
      <c r="D98" s="1"/>
      <c r="E98" s="1"/>
      <c r="F98" s="1"/>
      <c r="G98" s="1"/>
      <c r="H98" s="1"/>
      <c r="I98" s="1"/>
    </row>
  </sheetData>
  <mergeCells count="22">
    <mergeCell ref="A29:I29"/>
    <mergeCell ref="A65:I65"/>
    <mergeCell ref="A60:I60"/>
    <mergeCell ref="A50:I50"/>
    <mergeCell ref="A14:I14"/>
    <mergeCell ref="A8:I8"/>
    <mergeCell ref="F1:I1"/>
    <mergeCell ref="A7:I7"/>
    <mergeCell ref="G2:I2"/>
    <mergeCell ref="G3:I3"/>
    <mergeCell ref="G5:I5"/>
    <mergeCell ref="A9:I9"/>
    <mergeCell ref="F12:F13"/>
    <mergeCell ref="G12:G13"/>
    <mergeCell ref="H12:H13"/>
    <mergeCell ref="E11:E13"/>
    <mergeCell ref="A11:A13"/>
    <mergeCell ref="B11:B13"/>
    <mergeCell ref="C11:C13"/>
    <mergeCell ref="I12:I13"/>
    <mergeCell ref="F11:I11"/>
    <mergeCell ref="D11:D13"/>
  </mergeCells>
  <phoneticPr fontId="0" type="noConversion"/>
  <pageMargins left="0.18" right="0.19" top="0.35" bottom="0.37" header="0.62" footer="0.3"/>
  <pageSetup paperSize="9"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184"/>
  <sheetViews>
    <sheetView workbookViewId="0">
      <selection activeCell="K12" sqref="K1:L1048576"/>
    </sheetView>
  </sheetViews>
  <sheetFormatPr defaultRowHeight="12.75" x14ac:dyDescent="0.2"/>
  <cols>
    <col min="1" max="1" width="39.85546875" style="116" customWidth="1"/>
    <col min="2" max="2" width="9.140625" style="116"/>
    <col min="3" max="12" width="9.140625" style="116" hidden="1" customWidth="1"/>
    <col min="13" max="17" width="9.140625" style="116"/>
    <col min="18" max="18" width="19.7109375" style="116" customWidth="1"/>
    <col min="19" max="21" width="0" style="116" hidden="1" customWidth="1"/>
    <col min="22" max="16384" width="9.140625" style="116"/>
  </cols>
  <sheetData>
    <row r="1" spans="1:22" ht="13.5" x14ac:dyDescent="0.2">
      <c r="A1" s="130" t="s">
        <v>83</v>
      </c>
      <c r="B1" s="262" t="s">
        <v>83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131"/>
      <c r="Q1" s="262" t="s">
        <v>73</v>
      </c>
      <c r="R1" s="262"/>
    </row>
    <row r="2" spans="1:22" ht="26.25" customHeight="1" x14ac:dyDescent="0.2">
      <c r="A2" s="132" t="s">
        <v>79</v>
      </c>
      <c r="B2" s="310" t="s">
        <v>78</v>
      </c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133"/>
      <c r="Q2" s="311" t="s">
        <v>238</v>
      </c>
      <c r="R2" s="311"/>
    </row>
    <row r="3" spans="1:22" ht="13.5" x14ac:dyDescent="0.2">
      <c r="A3" s="130" t="s">
        <v>239</v>
      </c>
      <c r="B3" s="262" t="s">
        <v>239</v>
      </c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131"/>
      <c r="Q3" s="262" t="s">
        <v>239</v>
      </c>
      <c r="R3" s="262"/>
    </row>
    <row r="4" spans="1:22" ht="13.5" x14ac:dyDescent="0.2">
      <c r="A4" s="130" t="s">
        <v>240</v>
      </c>
      <c r="B4" s="262" t="s">
        <v>241</v>
      </c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131"/>
      <c r="Q4" s="131" t="s">
        <v>242</v>
      </c>
      <c r="R4" s="131"/>
    </row>
    <row r="5" spans="1:22" ht="13.5" x14ac:dyDescent="0.2">
      <c r="A5" s="130" t="s">
        <v>243</v>
      </c>
      <c r="B5" s="262" t="s">
        <v>471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131"/>
      <c r="Q5" s="262" t="s">
        <v>243</v>
      </c>
      <c r="R5" s="262"/>
    </row>
    <row r="6" spans="1:22" ht="15.75" x14ac:dyDescent="0.25">
      <c r="A6" s="261" t="s">
        <v>226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</row>
    <row r="7" spans="1:22" ht="15.75" x14ac:dyDescent="0.25">
      <c r="A7" s="312" t="s">
        <v>472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312"/>
      <c r="R7" s="312"/>
    </row>
    <row r="8" spans="1:22" ht="15.75" x14ac:dyDescent="0.25">
      <c r="A8" s="313" t="s">
        <v>682</v>
      </c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</row>
    <row r="9" spans="1:22" ht="12.75" customHeight="1" x14ac:dyDescent="0.2">
      <c r="A9" s="118"/>
      <c r="B9" s="134"/>
      <c r="C9" s="292" t="s">
        <v>247</v>
      </c>
      <c r="D9" s="292" t="s">
        <v>248</v>
      </c>
      <c r="E9" s="292" t="s">
        <v>249</v>
      </c>
      <c r="F9" s="292" t="s">
        <v>250</v>
      </c>
      <c r="G9" s="292" t="s">
        <v>251</v>
      </c>
      <c r="H9" s="292" t="s">
        <v>252</v>
      </c>
      <c r="I9" s="292" t="s">
        <v>253</v>
      </c>
      <c r="J9" s="292" t="s">
        <v>254</v>
      </c>
      <c r="K9" s="286" t="s">
        <v>473</v>
      </c>
      <c r="L9" s="286" t="s">
        <v>258</v>
      </c>
      <c r="M9" s="286" t="s">
        <v>259</v>
      </c>
      <c r="N9" s="270" t="s">
        <v>260</v>
      </c>
      <c r="O9" s="270" t="s">
        <v>261</v>
      </c>
      <c r="P9" s="270" t="s">
        <v>262</v>
      </c>
      <c r="Q9" s="270" t="s">
        <v>263</v>
      </c>
      <c r="R9" s="292" t="s">
        <v>474</v>
      </c>
      <c r="S9" s="284" t="s">
        <v>265</v>
      </c>
      <c r="T9" s="284" t="s">
        <v>422</v>
      </c>
      <c r="U9" s="284" t="s">
        <v>267</v>
      </c>
      <c r="V9" s="135"/>
    </row>
    <row r="10" spans="1:22" x14ac:dyDescent="0.2">
      <c r="A10" s="120" t="s">
        <v>245</v>
      </c>
      <c r="B10" s="120" t="s">
        <v>246</v>
      </c>
      <c r="C10" s="289"/>
      <c r="D10" s="289"/>
      <c r="E10" s="289"/>
      <c r="F10" s="289"/>
      <c r="G10" s="289"/>
      <c r="H10" s="289"/>
      <c r="I10" s="289"/>
      <c r="J10" s="289"/>
      <c r="K10" s="287"/>
      <c r="L10" s="287"/>
      <c r="M10" s="287"/>
      <c r="N10" s="273"/>
      <c r="O10" s="273"/>
      <c r="P10" s="273"/>
      <c r="Q10" s="273"/>
      <c r="R10" s="289"/>
      <c r="S10" s="285"/>
      <c r="T10" s="285"/>
      <c r="U10" s="285"/>
      <c r="V10" s="135"/>
    </row>
    <row r="11" spans="1:22" x14ac:dyDescent="0.2">
      <c r="A11" s="122"/>
      <c r="B11" s="122" t="s">
        <v>269</v>
      </c>
      <c r="C11" s="290"/>
      <c r="D11" s="290"/>
      <c r="E11" s="290"/>
      <c r="F11" s="290"/>
      <c r="G11" s="290"/>
      <c r="H11" s="290"/>
      <c r="I11" s="290"/>
      <c r="J11" s="290"/>
      <c r="K11" s="288"/>
      <c r="L11" s="288"/>
      <c r="M11" s="288"/>
      <c r="N11" s="274"/>
      <c r="O11" s="274"/>
      <c r="P11" s="274"/>
      <c r="Q11" s="274"/>
      <c r="R11" s="290"/>
      <c r="S11" s="285"/>
      <c r="T11" s="285"/>
      <c r="U11" s="285"/>
      <c r="V11" s="135"/>
    </row>
    <row r="12" spans="1:22" x14ac:dyDescent="0.2">
      <c r="A12" s="136" t="s">
        <v>477</v>
      </c>
      <c r="B12" s="95" t="s">
        <v>447</v>
      </c>
      <c r="C12" s="196">
        <v>4</v>
      </c>
      <c r="D12" s="196">
        <v>5</v>
      </c>
      <c r="E12" s="196">
        <v>5</v>
      </c>
      <c r="F12" s="95"/>
      <c r="G12" s="196">
        <v>10</v>
      </c>
      <c r="H12" s="69"/>
      <c r="I12" s="95"/>
      <c r="J12" s="196">
        <v>5</v>
      </c>
      <c r="K12" s="64"/>
      <c r="L12" s="70"/>
      <c r="M12" s="137">
        <f t="shared" ref="M12:M43" si="0">SUM(C12:J12,K12:L12)</f>
        <v>29</v>
      </c>
      <c r="N12" s="70">
        <v>8</v>
      </c>
      <c r="O12" s="70">
        <v>7</v>
      </c>
      <c r="P12" s="70">
        <v>7</v>
      </c>
      <c r="Q12" s="70">
        <v>7</v>
      </c>
      <c r="R12" s="138" t="s">
        <v>478</v>
      </c>
      <c r="S12" s="293" t="s">
        <v>274</v>
      </c>
      <c r="T12" s="95" t="s">
        <v>479</v>
      </c>
      <c r="U12" s="95" t="s">
        <v>348</v>
      </c>
      <c r="V12" s="73"/>
    </row>
    <row r="13" spans="1:22" x14ac:dyDescent="0.2">
      <c r="A13" s="136" t="s">
        <v>480</v>
      </c>
      <c r="B13" s="95" t="s">
        <v>272</v>
      </c>
      <c r="C13" s="196">
        <v>20</v>
      </c>
      <c r="D13" s="196">
        <v>20</v>
      </c>
      <c r="E13" s="196">
        <v>20</v>
      </c>
      <c r="F13" s="196">
        <v>20</v>
      </c>
      <c r="G13" s="196">
        <v>120</v>
      </c>
      <c r="H13" s="199">
        <v>50</v>
      </c>
      <c r="I13" s="196">
        <v>25</v>
      </c>
      <c r="J13" s="196">
        <v>500</v>
      </c>
      <c r="K13" s="64"/>
      <c r="L13" s="70"/>
      <c r="M13" s="137">
        <f t="shared" si="0"/>
        <v>775</v>
      </c>
      <c r="N13" s="70">
        <v>132</v>
      </c>
      <c r="O13" s="70">
        <f>M13/4</f>
        <v>193.75</v>
      </c>
      <c r="P13" s="70">
        <f>M13/4</f>
        <v>193.75</v>
      </c>
      <c r="Q13" s="70">
        <f>M13/4</f>
        <v>193.75</v>
      </c>
      <c r="R13" s="138" t="s">
        <v>481</v>
      </c>
      <c r="S13" s="294"/>
      <c r="T13" s="95" t="s">
        <v>479</v>
      </c>
      <c r="U13" s="95" t="s">
        <v>348</v>
      </c>
      <c r="V13" s="73"/>
    </row>
    <row r="14" spans="1:22" x14ac:dyDescent="0.2">
      <c r="A14" s="136" t="s">
        <v>482</v>
      </c>
      <c r="B14" s="95" t="s">
        <v>447</v>
      </c>
      <c r="C14" s="95"/>
      <c r="D14" s="95"/>
      <c r="E14" s="95"/>
      <c r="F14" s="95"/>
      <c r="G14" s="196">
        <v>5</v>
      </c>
      <c r="H14" s="199">
        <v>50</v>
      </c>
      <c r="I14" s="95"/>
      <c r="J14" s="95"/>
      <c r="K14" s="64"/>
      <c r="L14" s="70"/>
      <c r="M14" s="137">
        <f t="shared" si="0"/>
        <v>55</v>
      </c>
      <c r="N14" s="70">
        <f>M14/4</f>
        <v>13.75</v>
      </c>
      <c r="O14" s="70">
        <v>13</v>
      </c>
      <c r="P14" s="70">
        <f>M14/4</f>
        <v>13.75</v>
      </c>
      <c r="Q14" s="70">
        <v>13</v>
      </c>
      <c r="R14" s="138" t="s">
        <v>483</v>
      </c>
      <c r="S14" s="294"/>
      <c r="T14" s="95" t="s">
        <v>484</v>
      </c>
      <c r="U14" s="95" t="s">
        <v>348</v>
      </c>
      <c r="V14" s="73"/>
    </row>
    <row r="15" spans="1:22" x14ac:dyDescent="0.2">
      <c r="A15" s="136" t="s">
        <v>485</v>
      </c>
      <c r="B15" s="95" t="s">
        <v>447</v>
      </c>
      <c r="C15" s="196">
        <v>50</v>
      </c>
      <c r="D15" s="95"/>
      <c r="E15" s="95"/>
      <c r="F15" s="95"/>
      <c r="G15" s="95"/>
      <c r="H15" s="199">
        <v>50</v>
      </c>
      <c r="I15" s="95"/>
      <c r="J15" s="95"/>
      <c r="K15" s="64"/>
      <c r="L15" s="70"/>
      <c r="M15" s="137">
        <f t="shared" si="0"/>
        <v>100</v>
      </c>
      <c r="N15" s="70">
        <f>M15/4</f>
        <v>25</v>
      </c>
      <c r="O15" s="70">
        <v>12</v>
      </c>
      <c r="P15" s="70">
        <f>M15/4</f>
        <v>25</v>
      </c>
      <c r="Q15" s="70">
        <v>12</v>
      </c>
      <c r="R15" s="138" t="s">
        <v>483</v>
      </c>
      <c r="S15" s="294"/>
      <c r="T15" s="95" t="s">
        <v>486</v>
      </c>
      <c r="U15" s="95" t="s">
        <v>348</v>
      </c>
      <c r="V15" s="73"/>
    </row>
    <row r="16" spans="1:22" x14ac:dyDescent="0.2">
      <c r="A16" s="136" t="s">
        <v>487</v>
      </c>
      <c r="B16" s="95" t="s">
        <v>447</v>
      </c>
      <c r="C16" s="196">
        <v>110</v>
      </c>
      <c r="D16" s="196">
        <v>50</v>
      </c>
      <c r="E16" s="95"/>
      <c r="F16" s="95"/>
      <c r="G16" s="95"/>
      <c r="H16" s="199">
        <v>50</v>
      </c>
      <c r="I16" s="95"/>
      <c r="J16" s="95"/>
      <c r="K16" s="64"/>
      <c r="L16" s="70"/>
      <c r="M16" s="137">
        <f t="shared" si="0"/>
        <v>210</v>
      </c>
      <c r="N16" s="70">
        <f>M16/4</f>
        <v>52.5</v>
      </c>
      <c r="O16" s="70">
        <v>12</v>
      </c>
      <c r="P16" s="70">
        <f>M16/4</f>
        <v>52.5</v>
      </c>
      <c r="Q16" s="70">
        <v>12</v>
      </c>
      <c r="R16" s="138" t="s">
        <v>483</v>
      </c>
      <c r="S16" s="294"/>
      <c r="T16" s="95" t="s">
        <v>486</v>
      </c>
      <c r="U16" s="95" t="s">
        <v>348</v>
      </c>
      <c r="V16" s="73"/>
    </row>
    <row r="17" spans="1:22" x14ac:dyDescent="0.2">
      <c r="A17" s="136" t="s">
        <v>488</v>
      </c>
      <c r="B17" s="95" t="s">
        <v>447</v>
      </c>
      <c r="C17" s="95"/>
      <c r="D17" s="95"/>
      <c r="E17" s="95"/>
      <c r="F17" s="95"/>
      <c r="G17" s="95"/>
      <c r="H17" s="199">
        <v>50</v>
      </c>
      <c r="I17" s="95"/>
      <c r="J17" s="196">
        <v>5</v>
      </c>
      <c r="K17" s="64"/>
      <c r="L17" s="70"/>
      <c r="M17" s="137">
        <f t="shared" si="0"/>
        <v>55</v>
      </c>
      <c r="N17" s="70">
        <v>5</v>
      </c>
      <c r="O17" s="70">
        <v>25</v>
      </c>
      <c r="P17" s="70">
        <v>25</v>
      </c>
      <c r="Q17" s="70"/>
      <c r="R17" s="138" t="s">
        <v>489</v>
      </c>
      <c r="S17" s="294"/>
      <c r="T17" s="95" t="s">
        <v>490</v>
      </c>
      <c r="U17" s="95" t="s">
        <v>348</v>
      </c>
      <c r="V17" s="73"/>
    </row>
    <row r="18" spans="1:22" x14ac:dyDescent="0.2">
      <c r="A18" s="136" t="s">
        <v>491</v>
      </c>
      <c r="B18" s="95" t="s">
        <v>447</v>
      </c>
      <c r="C18" s="95"/>
      <c r="D18" s="95"/>
      <c r="E18" s="196">
        <v>50</v>
      </c>
      <c r="F18" s="196">
        <v>15</v>
      </c>
      <c r="G18" s="95"/>
      <c r="H18" s="199">
        <v>50</v>
      </c>
      <c r="I18" s="95"/>
      <c r="J18" s="196">
        <v>5</v>
      </c>
      <c r="K18" s="64"/>
      <c r="L18" s="70"/>
      <c r="M18" s="137">
        <f t="shared" si="0"/>
        <v>120</v>
      </c>
      <c r="N18" s="139">
        <f>M18/4</f>
        <v>30</v>
      </c>
      <c r="O18" s="139">
        <f>M18/4</f>
        <v>30</v>
      </c>
      <c r="P18" s="139">
        <f>M18/4</f>
        <v>30</v>
      </c>
      <c r="Q18" s="139">
        <f>M18/4</f>
        <v>30</v>
      </c>
      <c r="R18" s="138" t="s">
        <v>489</v>
      </c>
      <c r="S18" s="294"/>
      <c r="T18" s="95" t="s">
        <v>492</v>
      </c>
      <c r="U18" s="95" t="s">
        <v>348</v>
      </c>
      <c r="V18" s="73"/>
    </row>
    <row r="19" spans="1:22" x14ac:dyDescent="0.2">
      <c r="A19" s="136" t="s">
        <v>493</v>
      </c>
      <c r="B19" s="95" t="s">
        <v>447</v>
      </c>
      <c r="C19" s="95"/>
      <c r="D19" s="95"/>
      <c r="E19" s="95"/>
      <c r="F19" s="95"/>
      <c r="G19" s="95"/>
      <c r="H19" s="199">
        <v>50</v>
      </c>
      <c r="I19" s="95"/>
      <c r="J19" s="196">
        <v>5</v>
      </c>
      <c r="K19" s="64"/>
      <c r="L19" s="70"/>
      <c r="M19" s="137">
        <f t="shared" si="0"/>
        <v>55</v>
      </c>
      <c r="N19" s="70"/>
      <c r="O19" s="70">
        <v>30</v>
      </c>
      <c r="P19" s="70">
        <v>25</v>
      </c>
      <c r="Q19" s="70"/>
      <c r="R19" s="138" t="s">
        <v>489</v>
      </c>
      <c r="S19" s="294"/>
      <c r="T19" s="95" t="s">
        <v>490</v>
      </c>
      <c r="U19" s="95" t="s">
        <v>348</v>
      </c>
      <c r="V19" s="73"/>
    </row>
    <row r="20" spans="1:22" x14ac:dyDescent="0.2">
      <c r="A20" s="136" t="s">
        <v>494</v>
      </c>
      <c r="B20" s="95" t="s">
        <v>447</v>
      </c>
      <c r="C20" s="95"/>
      <c r="D20" s="196">
        <v>50</v>
      </c>
      <c r="E20" s="95"/>
      <c r="F20" s="95"/>
      <c r="G20" s="95"/>
      <c r="H20" s="199">
        <v>50</v>
      </c>
      <c r="I20" s="95"/>
      <c r="J20" s="196">
        <v>393.17</v>
      </c>
      <c r="K20" s="64"/>
      <c r="L20" s="70"/>
      <c r="M20" s="137">
        <f t="shared" si="0"/>
        <v>493.17</v>
      </c>
      <c r="N20" s="70">
        <v>125</v>
      </c>
      <c r="O20" s="70">
        <v>125</v>
      </c>
      <c r="P20" s="70">
        <v>125</v>
      </c>
      <c r="Q20" s="70">
        <v>118</v>
      </c>
      <c r="R20" s="138" t="s">
        <v>495</v>
      </c>
      <c r="S20" s="294"/>
      <c r="T20" s="95" t="s">
        <v>496</v>
      </c>
      <c r="U20" s="95" t="s">
        <v>348</v>
      </c>
      <c r="V20" s="73"/>
    </row>
    <row r="21" spans="1:22" x14ac:dyDescent="0.2">
      <c r="A21" s="136" t="s">
        <v>497</v>
      </c>
      <c r="B21" s="95" t="s">
        <v>447</v>
      </c>
      <c r="C21" s="95"/>
      <c r="D21" s="95"/>
      <c r="E21" s="95"/>
      <c r="F21" s="196">
        <v>20</v>
      </c>
      <c r="G21" s="95"/>
      <c r="H21" s="199">
        <v>50</v>
      </c>
      <c r="I21" s="95"/>
      <c r="J21" s="196">
        <v>50</v>
      </c>
      <c r="K21" s="64"/>
      <c r="L21" s="70"/>
      <c r="M21" s="137">
        <f t="shared" si="0"/>
        <v>120</v>
      </c>
      <c r="N21" s="70">
        <f>M21/4</f>
        <v>30</v>
      </c>
      <c r="O21" s="70">
        <f>M21/4</f>
        <v>30</v>
      </c>
      <c r="P21" s="70">
        <f>M21/4</f>
        <v>30</v>
      </c>
      <c r="Q21" s="70">
        <f>M21/4</f>
        <v>30</v>
      </c>
      <c r="R21" s="138" t="s">
        <v>498</v>
      </c>
      <c r="S21" s="294"/>
      <c r="T21" s="95" t="s">
        <v>486</v>
      </c>
      <c r="U21" s="95" t="s">
        <v>348</v>
      </c>
      <c r="V21" s="73"/>
    </row>
    <row r="22" spans="1:22" x14ac:dyDescent="0.2">
      <c r="A22" s="136" t="s">
        <v>752</v>
      </c>
      <c r="B22" s="95" t="s">
        <v>447</v>
      </c>
      <c r="C22" s="95"/>
      <c r="D22" s="95"/>
      <c r="E22" s="95"/>
      <c r="F22" s="95"/>
      <c r="G22" s="95"/>
      <c r="H22" s="69"/>
      <c r="I22" s="95"/>
      <c r="J22" s="196">
        <v>5</v>
      </c>
      <c r="K22" s="64"/>
      <c r="L22" s="70"/>
      <c r="M22" s="137">
        <f t="shared" si="0"/>
        <v>5</v>
      </c>
      <c r="N22" s="70"/>
      <c r="O22" s="70">
        <v>5</v>
      </c>
      <c r="P22" s="70"/>
      <c r="Q22" s="70"/>
      <c r="R22" s="138"/>
      <c r="S22" s="294"/>
      <c r="T22" s="95"/>
      <c r="U22" s="95"/>
      <c r="V22" s="73"/>
    </row>
    <row r="23" spans="1:22" x14ac:dyDescent="0.2">
      <c r="A23" s="136" t="s">
        <v>499</v>
      </c>
      <c r="B23" s="95" t="s">
        <v>447</v>
      </c>
      <c r="C23" s="95"/>
      <c r="D23" s="95"/>
      <c r="E23" s="95"/>
      <c r="F23" s="196">
        <v>2</v>
      </c>
      <c r="G23" s="95"/>
      <c r="H23" s="199">
        <v>50</v>
      </c>
      <c r="I23" s="95"/>
      <c r="J23" s="196">
        <v>51.52</v>
      </c>
      <c r="K23" s="64"/>
      <c r="L23" s="70"/>
      <c r="M23" s="137">
        <f t="shared" si="0"/>
        <v>103.52000000000001</v>
      </c>
      <c r="N23" s="70">
        <v>26</v>
      </c>
      <c r="O23" s="70">
        <v>26</v>
      </c>
      <c r="P23" s="70">
        <v>26</v>
      </c>
      <c r="Q23" s="70">
        <v>26</v>
      </c>
      <c r="R23" s="138" t="s">
        <v>500</v>
      </c>
      <c r="S23" s="294"/>
      <c r="T23" s="95" t="s">
        <v>486</v>
      </c>
      <c r="U23" s="95" t="s">
        <v>348</v>
      </c>
      <c r="V23" s="73"/>
    </row>
    <row r="24" spans="1:22" x14ac:dyDescent="0.2">
      <c r="A24" s="136" t="s">
        <v>501</v>
      </c>
      <c r="B24" s="95" t="s">
        <v>502</v>
      </c>
      <c r="C24" s="95"/>
      <c r="D24" s="95"/>
      <c r="E24" s="95"/>
      <c r="F24" s="95"/>
      <c r="G24" s="95"/>
      <c r="H24" s="199">
        <v>20</v>
      </c>
      <c r="I24" s="95"/>
      <c r="J24" s="95"/>
      <c r="K24" s="64"/>
      <c r="L24" s="70"/>
      <c r="M24" s="137">
        <f t="shared" si="0"/>
        <v>20</v>
      </c>
      <c r="N24" s="70">
        <f>M24/4</f>
        <v>5</v>
      </c>
      <c r="O24" s="70">
        <f t="shared" ref="O24:O29" si="1">M24/4</f>
        <v>5</v>
      </c>
      <c r="P24" s="70">
        <f t="shared" ref="P24:P29" si="2">M24/4</f>
        <v>5</v>
      </c>
      <c r="Q24" s="70">
        <f t="shared" ref="Q24:Q29" si="3">M24/4</f>
        <v>5</v>
      </c>
      <c r="R24" s="138" t="s">
        <v>503</v>
      </c>
      <c r="S24" s="294"/>
      <c r="T24" s="95" t="s">
        <v>504</v>
      </c>
      <c r="U24" s="95" t="s">
        <v>505</v>
      </c>
      <c r="V24" s="73"/>
    </row>
    <row r="25" spans="1:22" x14ac:dyDescent="0.2">
      <c r="A25" s="136" t="s">
        <v>506</v>
      </c>
      <c r="B25" s="95" t="s">
        <v>502</v>
      </c>
      <c r="C25" s="95"/>
      <c r="D25" s="95"/>
      <c r="E25" s="95"/>
      <c r="F25" s="95"/>
      <c r="G25" s="95"/>
      <c r="H25" s="199">
        <v>15</v>
      </c>
      <c r="I25" s="95"/>
      <c r="J25" s="95"/>
      <c r="K25" s="64"/>
      <c r="L25" s="70"/>
      <c r="M25" s="137">
        <f t="shared" si="0"/>
        <v>15</v>
      </c>
      <c r="N25" s="140">
        <v>3.75</v>
      </c>
      <c r="O25" s="140">
        <f t="shared" si="1"/>
        <v>3.75</v>
      </c>
      <c r="P25" s="140">
        <f t="shared" si="2"/>
        <v>3.75</v>
      </c>
      <c r="Q25" s="140">
        <f t="shared" si="3"/>
        <v>3.75</v>
      </c>
      <c r="R25" s="138" t="s">
        <v>507</v>
      </c>
      <c r="S25" s="294"/>
      <c r="T25" s="95" t="s">
        <v>504</v>
      </c>
      <c r="U25" s="95" t="s">
        <v>505</v>
      </c>
      <c r="V25" s="73"/>
    </row>
    <row r="26" spans="1:22" x14ac:dyDescent="0.2">
      <c r="A26" s="136" t="s">
        <v>508</v>
      </c>
      <c r="B26" s="95" t="s">
        <v>509</v>
      </c>
      <c r="C26" s="95"/>
      <c r="D26" s="95"/>
      <c r="E26" s="95"/>
      <c r="F26" s="95"/>
      <c r="G26" s="95"/>
      <c r="H26" s="199">
        <v>5</v>
      </c>
      <c r="I26" s="95"/>
      <c r="J26" s="95"/>
      <c r="K26" s="64"/>
      <c r="L26" s="70"/>
      <c r="M26" s="137">
        <f t="shared" si="0"/>
        <v>5</v>
      </c>
      <c r="N26" s="140">
        <f t="shared" ref="N26:N29" si="4">M26/4</f>
        <v>1.25</v>
      </c>
      <c r="O26" s="140">
        <f t="shared" si="1"/>
        <v>1.25</v>
      </c>
      <c r="P26" s="140">
        <f t="shared" si="2"/>
        <v>1.25</v>
      </c>
      <c r="Q26" s="140">
        <f t="shared" si="3"/>
        <v>1.25</v>
      </c>
      <c r="R26" s="138" t="s">
        <v>510</v>
      </c>
      <c r="S26" s="294"/>
      <c r="T26" s="95" t="s">
        <v>504</v>
      </c>
      <c r="U26" s="95" t="s">
        <v>505</v>
      </c>
      <c r="V26" s="73"/>
    </row>
    <row r="27" spans="1:22" x14ac:dyDescent="0.2">
      <c r="A27" s="136" t="s">
        <v>511</v>
      </c>
      <c r="B27" s="95" t="s">
        <v>447</v>
      </c>
      <c r="C27" s="95"/>
      <c r="D27" s="95"/>
      <c r="E27" s="95"/>
      <c r="F27" s="95"/>
      <c r="G27" s="95"/>
      <c r="H27" s="199">
        <v>100</v>
      </c>
      <c r="I27" s="95"/>
      <c r="J27" s="95"/>
      <c r="K27" s="64"/>
      <c r="L27" s="70"/>
      <c r="M27" s="137">
        <f t="shared" si="0"/>
        <v>100</v>
      </c>
      <c r="N27" s="70">
        <f t="shared" si="4"/>
        <v>25</v>
      </c>
      <c r="O27" s="70">
        <f t="shared" si="1"/>
        <v>25</v>
      </c>
      <c r="P27" s="70">
        <f t="shared" si="2"/>
        <v>25</v>
      </c>
      <c r="Q27" s="70">
        <f t="shared" si="3"/>
        <v>25</v>
      </c>
      <c r="R27" s="138" t="s">
        <v>512</v>
      </c>
      <c r="S27" s="294"/>
      <c r="T27" s="95" t="s">
        <v>504</v>
      </c>
      <c r="U27" s="95" t="s">
        <v>505</v>
      </c>
      <c r="V27" s="73"/>
    </row>
    <row r="28" spans="1:22" x14ac:dyDescent="0.2">
      <c r="A28" s="136" t="s">
        <v>184</v>
      </c>
      <c r="B28" s="95" t="s">
        <v>272</v>
      </c>
      <c r="C28" s="95"/>
      <c r="D28" s="95"/>
      <c r="E28" s="95"/>
      <c r="F28" s="196">
        <v>2</v>
      </c>
      <c r="G28" s="95"/>
      <c r="H28" s="69"/>
      <c r="I28" s="95"/>
      <c r="J28" s="95"/>
      <c r="K28" s="64"/>
      <c r="L28" s="70"/>
      <c r="M28" s="137">
        <f t="shared" si="0"/>
        <v>2</v>
      </c>
      <c r="N28" s="70">
        <f t="shared" si="4"/>
        <v>0.5</v>
      </c>
      <c r="O28" s="70"/>
      <c r="P28" s="70">
        <f t="shared" si="2"/>
        <v>0.5</v>
      </c>
      <c r="Q28" s="70"/>
      <c r="R28" s="138"/>
      <c r="S28" s="294"/>
      <c r="T28" s="95" t="s">
        <v>513</v>
      </c>
      <c r="U28" s="95" t="s">
        <v>514</v>
      </c>
      <c r="V28" s="73"/>
    </row>
    <row r="29" spans="1:22" ht="16.5" customHeight="1" x14ac:dyDescent="0.2">
      <c r="A29" s="103" t="s">
        <v>515</v>
      </c>
      <c r="B29" s="99" t="s">
        <v>516</v>
      </c>
      <c r="C29" s="99"/>
      <c r="D29" s="99"/>
      <c r="E29" s="99"/>
      <c r="F29" s="99"/>
      <c r="G29" s="99"/>
      <c r="H29" s="197">
        <v>300</v>
      </c>
      <c r="I29" s="99"/>
      <c r="J29" s="99"/>
      <c r="K29" s="97"/>
      <c r="L29" s="100"/>
      <c r="M29" s="137">
        <f t="shared" si="0"/>
        <v>300</v>
      </c>
      <c r="N29" s="100">
        <f t="shared" si="4"/>
        <v>75</v>
      </c>
      <c r="O29" s="100">
        <f t="shared" si="1"/>
        <v>75</v>
      </c>
      <c r="P29" s="100">
        <f t="shared" si="2"/>
        <v>75</v>
      </c>
      <c r="Q29" s="100">
        <f t="shared" si="3"/>
        <v>75</v>
      </c>
      <c r="R29" s="102" t="s">
        <v>517</v>
      </c>
      <c r="S29" s="294"/>
      <c r="T29" s="141" t="s">
        <v>518</v>
      </c>
      <c r="U29" s="141" t="s">
        <v>505</v>
      </c>
      <c r="V29" s="73"/>
    </row>
    <row r="30" spans="1:22" x14ac:dyDescent="0.2">
      <c r="A30" s="136" t="s">
        <v>520</v>
      </c>
      <c r="B30" s="95" t="s">
        <v>272</v>
      </c>
      <c r="C30" s="95"/>
      <c r="D30" s="95"/>
      <c r="E30" s="196">
        <v>1</v>
      </c>
      <c r="F30" s="196">
        <v>2</v>
      </c>
      <c r="G30" s="95"/>
      <c r="H30" s="69"/>
      <c r="I30" s="95"/>
      <c r="J30" s="95"/>
      <c r="K30" s="64"/>
      <c r="L30" s="70"/>
      <c r="M30" s="137">
        <f t="shared" si="0"/>
        <v>3</v>
      </c>
      <c r="N30" s="70">
        <v>1</v>
      </c>
      <c r="O30" s="70">
        <v>1</v>
      </c>
      <c r="P30" s="70">
        <v>1</v>
      </c>
      <c r="Q30" s="70"/>
      <c r="R30" s="138" t="s">
        <v>521</v>
      </c>
      <c r="S30" s="294"/>
      <c r="T30" s="95" t="s">
        <v>479</v>
      </c>
      <c r="U30" s="95" t="s">
        <v>519</v>
      </c>
      <c r="V30" s="73"/>
    </row>
    <row r="31" spans="1:22" x14ac:dyDescent="0.2">
      <c r="A31" s="136" t="s">
        <v>522</v>
      </c>
      <c r="B31" s="95" t="s">
        <v>523</v>
      </c>
      <c r="C31" s="95"/>
      <c r="D31" s="95"/>
      <c r="E31" s="95"/>
      <c r="F31" s="95"/>
      <c r="G31" s="95"/>
      <c r="H31" s="199">
        <v>40</v>
      </c>
      <c r="I31" s="95"/>
      <c r="J31" s="95"/>
      <c r="K31" s="64"/>
      <c r="L31" s="70"/>
      <c r="M31" s="137">
        <f t="shared" si="0"/>
        <v>40</v>
      </c>
      <c r="N31" s="70">
        <v>40</v>
      </c>
      <c r="O31" s="70"/>
      <c r="P31" s="70"/>
      <c r="Q31" s="70"/>
      <c r="R31" s="138" t="s">
        <v>524</v>
      </c>
      <c r="S31" s="294"/>
      <c r="T31" s="95" t="s">
        <v>479</v>
      </c>
      <c r="U31" s="95" t="s">
        <v>348</v>
      </c>
      <c r="V31" s="73"/>
    </row>
    <row r="32" spans="1:22" x14ac:dyDescent="0.2">
      <c r="A32" s="136" t="s">
        <v>525</v>
      </c>
      <c r="B32" s="95" t="s">
        <v>509</v>
      </c>
      <c r="C32" s="95"/>
      <c r="D32" s="95"/>
      <c r="E32" s="95"/>
      <c r="F32" s="196">
        <v>0.5</v>
      </c>
      <c r="G32" s="95"/>
      <c r="H32" s="199">
        <v>0.5</v>
      </c>
      <c r="I32" s="95"/>
      <c r="J32" s="95"/>
      <c r="K32" s="64"/>
      <c r="L32" s="70"/>
      <c r="M32" s="137">
        <f t="shared" si="0"/>
        <v>1</v>
      </c>
      <c r="N32" s="139">
        <v>0.5</v>
      </c>
      <c r="O32" s="70"/>
      <c r="P32" s="70">
        <v>0.5</v>
      </c>
      <c r="Q32" s="70"/>
      <c r="R32" s="138"/>
      <c r="S32" s="294"/>
      <c r="T32" s="95" t="s">
        <v>526</v>
      </c>
      <c r="U32" s="95" t="s">
        <v>505</v>
      </c>
      <c r="V32" s="73"/>
    </row>
    <row r="33" spans="1:22" x14ac:dyDescent="0.2">
      <c r="A33" s="136" t="s">
        <v>527</v>
      </c>
      <c r="B33" s="95" t="s">
        <v>447</v>
      </c>
      <c r="C33" s="95"/>
      <c r="D33" s="95"/>
      <c r="E33" s="95"/>
      <c r="F33" s="95"/>
      <c r="G33" s="95"/>
      <c r="H33" s="69"/>
      <c r="I33" s="95"/>
      <c r="J33" s="196">
        <v>200</v>
      </c>
      <c r="K33" s="64"/>
      <c r="L33" s="70"/>
      <c r="M33" s="137">
        <f t="shared" si="0"/>
        <v>200</v>
      </c>
      <c r="N33" s="70">
        <v>104</v>
      </c>
      <c r="O33" s="70">
        <f>M33/4</f>
        <v>50</v>
      </c>
      <c r="P33" s="70">
        <v>103</v>
      </c>
      <c r="Q33" s="70">
        <v>104</v>
      </c>
      <c r="R33" s="138" t="s">
        <v>528</v>
      </c>
      <c r="S33" s="294"/>
      <c r="T33" s="95" t="s">
        <v>292</v>
      </c>
      <c r="U33" s="95"/>
      <c r="V33" s="73"/>
    </row>
    <row r="34" spans="1:22" x14ac:dyDescent="0.2">
      <c r="A34" s="136" t="s">
        <v>529</v>
      </c>
      <c r="B34" s="95" t="s">
        <v>447</v>
      </c>
      <c r="C34" s="95"/>
      <c r="D34" s="95"/>
      <c r="E34" s="95"/>
      <c r="F34" s="95"/>
      <c r="G34" s="95"/>
      <c r="H34" s="69"/>
      <c r="I34" s="95"/>
      <c r="J34" s="196">
        <v>200</v>
      </c>
      <c r="K34" s="64"/>
      <c r="L34" s="70"/>
      <c r="M34" s="137">
        <f t="shared" si="0"/>
        <v>200</v>
      </c>
      <c r="N34" s="70">
        <v>225</v>
      </c>
      <c r="O34" s="70">
        <f>M34/4</f>
        <v>50</v>
      </c>
      <c r="P34" s="70">
        <v>224</v>
      </c>
      <c r="Q34" s="70">
        <v>224</v>
      </c>
      <c r="R34" s="142" t="s">
        <v>530</v>
      </c>
      <c r="S34" s="294"/>
      <c r="T34" s="95" t="s">
        <v>292</v>
      </c>
      <c r="U34" s="95"/>
      <c r="V34" s="73"/>
    </row>
    <row r="35" spans="1:22" x14ac:dyDescent="0.2">
      <c r="A35" s="136" t="s">
        <v>532</v>
      </c>
      <c r="B35" s="95" t="s">
        <v>272</v>
      </c>
      <c r="C35" s="95"/>
      <c r="D35" s="95"/>
      <c r="E35" s="95"/>
      <c r="F35" s="95"/>
      <c r="G35" s="196">
        <v>2</v>
      </c>
      <c r="H35" s="69"/>
      <c r="I35" s="95"/>
      <c r="J35" s="95"/>
      <c r="K35" s="64"/>
      <c r="L35" s="70"/>
      <c r="M35" s="137">
        <f t="shared" si="0"/>
        <v>2</v>
      </c>
      <c r="N35" s="70">
        <v>2</v>
      </c>
      <c r="O35" s="70"/>
      <c r="P35" s="70"/>
      <c r="Q35" s="70"/>
      <c r="R35" s="138"/>
      <c r="S35" s="294"/>
      <c r="T35" s="95" t="s">
        <v>287</v>
      </c>
      <c r="U35" s="95" t="s">
        <v>278</v>
      </c>
      <c r="V35" s="73"/>
    </row>
    <row r="36" spans="1:22" x14ac:dyDescent="0.2">
      <c r="A36" s="136" t="s">
        <v>533</v>
      </c>
      <c r="B36" s="95" t="s">
        <v>447</v>
      </c>
      <c r="C36" s="95"/>
      <c r="D36" s="95"/>
      <c r="E36" s="95"/>
      <c r="F36" s="196">
        <v>5</v>
      </c>
      <c r="G36" s="95"/>
      <c r="H36" s="69"/>
      <c r="I36" s="95"/>
      <c r="J36" s="95"/>
      <c r="K36" s="64"/>
      <c r="L36" s="70"/>
      <c r="M36" s="137">
        <f t="shared" si="0"/>
        <v>5</v>
      </c>
      <c r="N36" s="143">
        <v>1.25</v>
      </c>
      <c r="O36" s="143">
        <v>1.25</v>
      </c>
      <c r="P36" s="143">
        <v>1.25</v>
      </c>
      <c r="Q36" s="143">
        <v>1.25</v>
      </c>
      <c r="R36" s="138"/>
      <c r="S36" s="294"/>
      <c r="T36" s="95" t="s">
        <v>479</v>
      </c>
      <c r="U36" s="95" t="s">
        <v>505</v>
      </c>
      <c r="V36" s="73"/>
    </row>
    <row r="37" spans="1:22" x14ac:dyDescent="0.2">
      <c r="A37" s="136" t="s">
        <v>534</v>
      </c>
      <c r="B37" s="95" t="s">
        <v>7</v>
      </c>
      <c r="C37" s="95"/>
      <c r="D37" s="95"/>
      <c r="E37" s="95"/>
      <c r="F37" s="196">
        <v>6</v>
      </c>
      <c r="G37" s="95"/>
      <c r="H37" s="69"/>
      <c r="I37" s="95"/>
      <c r="J37" s="196">
        <v>30</v>
      </c>
      <c r="K37" s="64"/>
      <c r="L37" s="70"/>
      <c r="M37" s="137">
        <f t="shared" si="0"/>
        <v>36</v>
      </c>
      <c r="N37" s="70">
        <v>9</v>
      </c>
      <c r="O37" s="70">
        <v>9</v>
      </c>
      <c r="P37" s="70">
        <v>9</v>
      </c>
      <c r="Q37" s="70">
        <v>9</v>
      </c>
      <c r="R37" s="138"/>
      <c r="S37" s="294"/>
      <c r="T37" s="95" t="s">
        <v>535</v>
      </c>
      <c r="U37" s="95" t="s">
        <v>335</v>
      </c>
      <c r="V37" s="73"/>
    </row>
    <row r="38" spans="1:22" x14ac:dyDescent="0.2">
      <c r="A38" s="136" t="s">
        <v>536</v>
      </c>
      <c r="B38" s="95" t="s">
        <v>7</v>
      </c>
      <c r="C38" s="95"/>
      <c r="D38" s="95"/>
      <c r="E38" s="95"/>
      <c r="F38" s="95"/>
      <c r="G38" s="95"/>
      <c r="H38" s="69"/>
      <c r="I38" s="95"/>
      <c r="J38" s="196">
        <v>15</v>
      </c>
      <c r="K38" s="64"/>
      <c r="L38" s="70"/>
      <c r="M38" s="137">
        <f t="shared" si="0"/>
        <v>15</v>
      </c>
      <c r="N38" s="70">
        <v>4</v>
      </c>
      <c r="O38" s="70">
        <v>3</v>
      </c>
      <c r="P38" s="70">
        <v>4</v>
      </c>
      <c r="Q38" s="70">
        <v>4</v>
      </c>
      <c r="R38" s="138"/>
      <c r="S38" s="294"/>
      <c r="T38" s="95" t="s">
        <v>368</v>
      </c>
      <c r="U38" s="95" t="s">
        <v>278</v>
      </c>
      <c r="V38" s="73"/>
    </row>
    <row r="39" spans="1:22" x14ac:dyDescent="0.2">
      <c r="A39" s="136" t="s">
        <v>537</v>
      </c>
      <c r="B39" s="95" t="s">
        <v>7</v>
      </c>
      <c r="C39" s="95"/>
      <c r="D39" s="95"/>
      <c r="E39" s="95"/>
      <c r="F39" s="95"/>
      <c r="G39" s="95"/>
      <c r="H39" s="69"/>
      <c r="I39" s="95"/>
      <c r="J39" s="196">
        <v>15</v>
      </c>
      <c r="K39" s="64"/>
      <c r="L39" s="70"/>
      <c r="M39" s="137">
        <f t="shared" si="0"/>
        <v>15</v>
      </c>
      <c r="N39" s="70">
        <v>4</v>
      </c>
      <c r="O39" s="70">
        <v>3</v>
      </c>
      <c r="P39" s="70">
        <v>4</v>
      </c>
      <c r="Q39" s="70">
        <v>4</v>
      </c>
      <c r="R39" s="138"/>
      <c r="S39" s="294"/>
      <c r="T39" s="95" t="s">
        <v>368</v>
      </c>
      <c r="U39" s="95" t="s">
        <v>278</v>
      </c>
      <c r="V39" s="73"/>
    </row>
    <row r="40" spans="1:22" x14ac:dyDescent="0.2">
      <c r="A40" s="136" t="s">
        <v>540</v>
      </c>
      <c r="B40" s="95" t="s">
        <v>541</v>
      </c>
      <c r="C40" s="196">
        <v>5</v>
      </c>
      <c r="D40" s="196">
        <v>5</v>
      </c>
      <c r="E40" s="95"/>
      <c r="F40" s="95"/>
      <c r="G40" s="95"/>
      <c r="H40" s="69"/>
      <c r="I40" s="95"/>
      <c r="J40" s="95"/>
      <c r="K40" s="64"/>
      <c r="L40" s="70"/>
      <c r="M40" s="137">
        <f t="shared" si="0"/>
        <v>10</v>
      </c>
      <c r="N40" s="70">
        <v>3</v>
      </c>
      <c r="O40" s="70">
        <v>2</v>
      </c>
      <c r="P40" s="70">
        <v>3</v>
      </c>
      <c r="Q40" s="70">
        <v>2</v>
      </c>
      <c r="R40" s="138" t="s">
        <v>542</v>
      </c>
      <c r="S40" s="294"/>
      <c r="T40" s="95" t="s">
        <v>543</v>
      </c>
      <c r="U40" s="95" t="s">
        <v>505</v>
      </c>
      <c r="V40" s="73"/>
    </row>
    <row r="41" spans="1:22" x14ac:dyDescent="0.2">
      <c r="A41" s="65" t="s">
        <v>544</v>
      </c>
      <c r="B41" s="69" t="s">
        <v>7</v>
      </c>
      <c r="C41" s="199">
        <v>4</v>
      </c>
      <c r="D41" s="199">
        <v>4</v>
      </c>
      <c r="E41" s="69"/>
      <c r="F41" s="199">
        <v>1</v>
      </c>
      <c r="G41" s="69"/>
      <c r="H41" s="69"/>
      <c r="I41" s="69"/>
      <c r="J41" s="69"/>
      <c r="K41" s="64"/>
      <c r="L41" s="70"/>
      <c r="M41" s="137">
        <f t="shared" si="0"/>
        <v>9</v>
      </c>
      <c r="N41" s="70">
        <v>3</v>
      </c>
      <c r="O41" s="70">
        <v>2</v>
      </c>
      <c r="P41" s="70">
        <v>3</v>
      </c>
      <c r="Q41" s="70">
        <v>2</v>
      </c>
      <c r="R41" s="138" t="s">
        <v>545</v>
      </c>
      <c r="S41" s="294"/>
      <c r="T41" s="95" t="s">
        <v>479</v>
      </c>
      <c r="U41" s="95" t="s">
        <v>348</v>
      </c>
      <c r="V41" s="73"/>
    </row>
    <row r="42" spans="1:22" x14ac:dyDescent="0.2">
      <c r="A42" s="65" t="s">
        <v>546</v>
      </c>
      <c r="B42" s="69" t="s">
        <v>7</v>
      </c>
      <c r="C42" s="69"/>
      <c r="D42" s="69"/>
      <c r="E42" s="69"/>
      <c r="F42" s="199">
        <v>2</v>
      </c>
      <c r="G42" s="69"/>
      <c r="H42" s="69"/>
      <c r="I42" s="69"/>
      <c r="J42" s="69"/>
      <c r="K42" s="64"/>
      <c r="L42" s="70"/>
      <c r="M42" s="137">
        <f t="shared" si="0"/>
        <v>2</v>
      </c>
      <c r="N42" s="70">
        <v>1</v>
      </c>
      <c r="O42" s="70"/>
      <c r="P42" s="70">
        <v>1</v>
      </c>
      <c r="Q42" s="70"/>
      <c r="R42" s="138" t="s">
        <v>205</v>
      </c>
      <c r="S42" s="295"/>
      <c r="T42" s="95" t="s">
        <v>479</v>
      </c>
      <c r="U42" s="95" t="s">
        <v>278</v>
      </c>
      <c r="V42" s="73"/>
    </row>
    <row r="43" spans="1:22" x14ac:dyDescent="0.2">
      <c r="A43" s="65" t="s">
        <v>212</v>
      </c>
      <c r="B43" s="69" t="s">
        <v>7</v>
      </c>
      <c r="C43" s="199">
        <v>3</v>
      </c>
      <c r="D43" s="199">
        <v>2</v>
      </c>
      <c r="E43" s="69"/>
      <c r="F43" s="69"/>
      <c r="G43" s="69"/>
      <c r="H43" s="69"/>
      <c r="I43" s="69"/>
      <c r="J43" s="69"/>
      <c r="K43" s="64"/>
      <c r="L43" s="70"/>
      <c r="M43" s="137">
        <f t="shared" si="0"/>
        <v>5</v>
      </c>
      <c r="N43" s="70">
        <v>3</v>
      </c>
      <c r="O43" s="70">
        <v>2</v>
      </c>
      <c r="P43" s="70"/>
      <c r="Q43" s="70"/>
      <c r="R43" s="138" t="s">
        <v>211</v>
      </c>
      <c r="S43" s="314" t="s">
        <v>274</v>
      </c>
      <c r="T43" s="95" t="s">
        <v>479</v>
      </c>
      <c r="U43" s="95" t="s">
        <v>278</v>
      </c>
      <c r="V43" s="73"/>
    </row>
    <row r="44" spans="1:22" x14ac:dyDescent="0.2">
      <c r="A44" s="65" t="s">
        <v>210</v>
      </c>
      <c r="B44" s="69" t="s">
        <v>7</v>
      </c>
      <c r="C44" s="199">
        <v>3</v>
      </c>
      <c r="D44" s="199">
        <v>2</v>
      </c>
      <c r="E44" s="69"/>
      <c r="F44" s="199">
        <v>2</v>
      </c>
      <c r="G44" s="69"/>
      <c r="H44" s="69"/>
      <c r="I44" s="69"/>
      <c r="J44" s="69"/>
      <c r="K44" s="64"/>
      <c r="L44" s="70"/>
      <c r="M44" s="137">
        <f t="shared" ref="M44:M75" si="5">SUM(C44:J44,K44:L44)</f>
        <v>7</v>
      </c>
      <c r="N44" s="70">
        <v>2</v>
      </c>
      <c r="O44" s="70">
        <v>1</v>
      </c>
      <c r="P44" s="70">
        <v>2</v>
      </c>
      <c r="Q44" s="70">
        <v>2</v>
      </c>
      <c r="R44" s="138" t="s">
        <v>211</v>
      </c>
      <c r="S44" s="315"/>
      <c r="T44" s="95" t="s">
        <v>479</v>
      </c>
      <c r="U44" s="95" t="s">
        <v>369</v>
      </c>
      <c r="V44" s="73"/>
    </row>
    <row r="45" spans="1:22" x14ac:dyDescent="0.2">
      <c r="A45" s="65" t="s">
        <v>547</v>
      </c>
      <c r="B45" s="69" t="s">
        <v>272</v>
      </c>
      <c r="C45" s="69"/>
      <c r="D45" s="69"/>
      <c r="E45" s="69"/>
      <c r="F45" s="69"/>
      <c r="G45" s="199">
        <v>1</v>
      </c>
      <c r="H45" s="69"/>
      <c r="I45" s="69"/>
      <c r="J45" s="69"/>
      <c r="K45" s="64"/>
      <c r="L45" s="70"/>
      <c r="M45" s="137">
        <f t="shared" si="5"/>
        <v>1</v>
      </c>
      <c r="N45" s="70">
        <v>1</v>
      </c>
      <c r="O45" s="70"/>
      <c r="P45" s="70"/>
      <c r="Q45" s="70"/>
      <c r="R45" s="138"/>
      <c r="S45" s="315"/>
      <c r="T45" s="95" t="s">
        <v>287</v>
      </c>
      <c r="U45" s="95" t="s">
        <v>505</v>
      </c>
      <c r="V45" s="73"/>
    </row>
    <row r="46" spans="1:22" x14ac:dyDescent="0.2">
      <c r="A46" s="65" t="s">
        <v>548</v>
      </c>
      <c r="B46" s="69" t="s">
        <v>7</v>
      </c>
      <c r="C46" s="69"/>
      <c r="D46" s="69"/>
      <c r="E46" s="69"/>
      <c r="F46" s="199">
        <v>20</v>
      </c>
      <c r="G46" s="69"/>
      <c r="H46" s="69"/>
      <c r="I46" s="69"/>
      <c r="J46" s="199">
        <v>6</v>
      </c>
      <c r="K46" s="64"/>
      <c r="L46" s="70"/>
      <c r="M46" s="137">
        <f t="shared" si="5"/>
        <v>26</v>
      </c>
      <c r="N46" s="70">
        <f>M46/4</f>
        <v>6.5</v>
      </c>
      <c r="O46" s="70">
        <v>6</v>
      </c>
      <c r="P46" s="70">
        <f>M46/4</f>
        <v>6.5</v>
      </c>
      <c r="Q46" s="70">
        <v>6</v>
      </c>
      <c r="R46" s="138" t="s">
        <v>549</v>
      </c>
      <c r="S46" s="315"/>
      <c r="T46" s="95" t="s">
        <v>479</v>
      </c>
      <c r="U46" s="95" t="s">
        <v>550</v>
      </c>
      <c r="V46" s="73"/>
    </row>
    <row r="47" spans="1:22" x14ac:dyDescent="0.2">
      <c r="A47" s="65" t="s">
        <v>551</v>
      </c>
      <c r="B47" s="69" t="s">
        <v>7</v>
      </c>
      <c r="C47" s="69"/>
      <c r="D47" s="69"/>
      <c r="E47" s="69"/>
      <c r="F47" s="69"/>
      <c r="G47" s="199">
        <v>1</v>
      </c>
      <c r="H47" s="199">
        <v>2</v>
      </c>
      <c r="I47" s="69"/>
      <c r="J47" s="69"/>
      <c r="K47" s="64"/>
      <c r="L47" s="70"/>
      <c r="M47" s="137">
        <f t="shared" si="5"/>
        <v>3</v>
      </c>
      <c r="N47" s="70">
        <v>7</v>
      </c>
      <c r="O47" s="70"/>
      <c r="P47" s="70"/>
      <c r="Q47" s="70"/>
      <c r="R47" s="138" t="s">
        <v>552</v>
      </c>
      <c r="S47" s="315"/>
      <c r="T47" s="95" t="s">
        <v>479</v>
      </c>
      <c r="U47" s="95" t="s">
        <v>553</v>
      </c>
      <c r="V47" s="73"/>
    </row>
    <row r="48" spans="1:22" x14ac:dyDescent="0.2">
      <c r="A48" s="65" t="s">
        <v>554</v>
      </c>
      <c r="B48" s="69" t="s">
        <v>272</v>
      </c>
      <c r="C48" s="95"/>
      <c r="D48" s="95"/>
      <c r="E48" s="95"/>
      <c r="F48" s="196">
        <v>1</v>
      </c>
      <c r="G48" s="95"/>
      <c r="H48" s="69"/>
      <c r="I48" s="69"/>
      <c r="J48" s="199">
        <v>1</v>
      </c>
      <c r="K48" s="64"/>
      <c r="L48" s="70"/>
      <c r="M48" s="137">
        <f t="shared" si="5"/>
        <v>2</v>
      </c>
      <c r="N48" s="70">
        <v>2</v>
      </c>
      <c r="O48" s="70"/>
      <c r="P48" s="70"/>
      <c r="Q48" s="70"/>
      <c r="R48" s="138" t="s">
        <v>555</v>
      </c>
      <c r="S48" s="315"/>
      <c r="T48" s="95" t="s">
        <v>479</v>
      </c>
      <c r="U48" s="95" t="s">
        <v>348</v>
      </c>
      <c r="V48" s="73"/>
    </row>
    <row r="49" spans="1:22" x14ac:dyDescent="0.2">
      <c r="A49" s="65" t="s">
        <v>556</v>
      </c>
      <c r="B49" s="69" t="s">
        <v>541</v>
      </c>
      <c r="C49" s="95"/>
      <c r="D49" s="95"/>
      <c r="E49" s="95"/>
      <c r="F49" s="196">
        <v>2</v>
      </c>
      <c r="G49" s="95"/>
      <c r="H49" s="69"/>
      <c r="I49" s="69"/>
      <c r="J49" s="69"/>
      <c r="K49" s="64"/>
      <c r="L49" s="70"/>
      <c r="M49" s="137">
        <f t="shared" si="5"/>
        <v>2</v>
      </c>
      <c r="N49" s="70">
        <v>1</v>
      </c>
      <c r="O49" s="70"/>
      <c r="P49" s="70">
        <v>1</v>
      </c>
      <c r="Q49" s="70"/>
      <c r="R49" s="138" t="s">
        <v>557</v>
      </c>
      <c r="S49" s="315"/>
      <c r="T49" s="95" t="s">
        <v>479</v>
      </c>
      <c r="U49" s="95" t="s">
        <v>348</v>
      </c>
      <c r="V49" s="73"/>
    </row>
    <row r="50" spans="1:22" ht="18.75" customHeight="1" x14ac:dyDescent="0.2">
      <c r="A50" s="65" t="s">
        <v>558</v>
      </c>
      <c r="B50" s="99" t="s">
        <v>541</v>
      </c>
      <c r="C50" s="99"/>
      <c r="D50" s="99"/>
      <c r="E50" s="99"/>
      <c r="F50" s="197">
        <v>1</v>
      </c>
      <c r="G50" s="99"/>
      <c r="H50" s="99"/>
      <c r="I50" s="99"/>
      <c r="J50" s="197">
        <v>1</v>
      </c>
      <c r="K50" s="97"/>
      <c r="L50" s="100"/>
      <c r="M50" s="137">
        <f t="shared" si="5"/>
        <v>2</v>
      </c>
      <c r="N50" s="100">
        <v>1</v>
      </c>
      <c r="O50" s="100"/>
      <c r="P50" s="100">
        <v>1</v>
      </c>
      <c r="Q50" s="100"/>
      <c r="R50" s="102" t="s">
        <v>559</v>
      </c>
      <c r="S50" s="315"/>
      <c r="T50" s="95" t="s">
        <v>479</v>
      </c>
      <c r="U50" s="95" t="s">
        <v>348</v>
      </c>
      <c r="V50" s="73"/>
    </row>
    <row r="51" spans="1:22" x14ac:dyDescent="0.2">
      <c r="A51" s="65" t="s">
        <v>560</v>
      </c>
      <c r="B51" s="99" t="s">
        <v>541</v>
      </c>
      <c r="C51" s="197">
        <v>4</v>
      </c>
      <c r="D51" s="197">
        <v>4</v>
      </c>
      <c r="E51" s="197">
        <v>3</v>
      </c>
      <c r="F51" s="197">
        <v>1</v>
      </c>
      <c r="G51" s="197">
        <v>10</v>
      </c>
      <c r="H51" s="99"/>
      <c r="I51" s="99"/>
      <c r="J51" s="197">
        <v>6</v>
      </c>
      <c r="K51" s="97"/>
      <c r="L51" s="100"/>
      <c r="M51" s="137">
        <f t="shared" si="5"/>
        <v>28</v>
      </c>
      <c r="N51" s="100">
        <v>14</v>
      </c>
      <c r="O51" s="100"/>
      <c r="P51" s="100">
        <v>14</v>
      </c>
      <c r="Q51" s="100"/>
      <c r="R51" s="102" t="s">
        <v>561</v>
      </c>
      <c r="S51" s="315"/>
      <c r="T51" s="95" t="s">
        <v>479</v>
      </c>
      <c r="U51" s="95" t="s">
        <v>348</v>
      </c>
      <c r="V51" s="73"/>
    </row>
    <row r="52" spans="1:22" x14ac:dyDescent="0.2">
      <c r="A52" s="65" t="s">
        <v>562</v>
      </c>
      <c r="B52" s="69" t="s">
        <v>541</v>
      </c>
      <c r="C52" s="196">
        <v>3</v>
      </c>
      <c r="D52" s="196">
        <v>2</v>
      </c>
      <c r="E52" s="196">
        <v>2</v>
      </c>
      <c r="F52" s="196">
        <v>1</v>
      </c>
      <c r="G52" s="196">
        <v>4</v>
      </c>
      <c r="H52" s="69"/>
      <c r="I52" s="69"/>
      <c r="J52" s="199">
        <v>6</v>
      </c>
      <c r="K52" s="64"/>
      <c r="L52" s="70"/>
      <c r="M52" s="137">
        <f t="shared" si="5"/>
        <v>18</v>
      </c>
      <c r="N52" s="70">
        <v>4</v>
      </c>
      <c r="O52" s="70">
        <v>5</v>
      </c>
      <c r="P52" s="70">
        <v>5</v>
      </c>
      <c r="Q52" s="70">
        <v>4</v>
      </c>
      <c r="R52" s="138"/>
      <c r="S52" s="315"/>
      <c r="T52" s="95" t="s">
        <v>479</v>
      </c>
      <c r="U52" s="95" t="s">
        <v>505</v>
      </c>
      <c r="V52" s="73"/>
    </row>
    <row r="53" spans="1:22" x14ac:dyDescent="0.2">
      <c r="A53" s="65" t="s">
        <v>563</v>
      </c>
      <c r="B53" s="69" t="s">
        <v>541</v>
      </c>
      <c r="C53" s="196">
        <v>3</v>
      </c>
      <c r="D53" s="196">
        <v>1</v>
      </c>
      <c r="E53" s="95"/>
      <c r="F53" s="196">
        <v>1</v>
      </c>
      <c r="G53" s="196">
        <v>10</v>
      </c>
      <c r="H53" s="199">
        <v>2</v>
      </c>
      <c r="I53" s="199">
        <v>1</v>
      </c>
      <c r="J53" s="199">
        <v>8</v>
      </c>
      <c r="K53" s="64"/>
      <c r="L53" s="70"/>
      <c r="M53" s="137">
        <f t="shared" si="5"/>
        <v>26</v>
      </c>
      <c r="N53" s="70">
        <v>7</v>
      </c>
      <c r="O53" s="70">
        <v>6</v>
      </c>
      <c r="P53" s="70">
        <v>7</v>
      </c>
      <c r="Q53" s="70">
        <v>6</v>
      </c>
      <c r="R53" s="138"/>
      <c r="S53" s="315"/>
      <c r="T53" s="95" t="s">
        <v>479</v>
      </c>
      <c r="U53" s="95" t="s">
        <v>564</v>
      </c>
      <c r="V53" s="73"/>
    </row>
    <row r="54" spans="1:22" x14ac:dyDescent="0.2">
      <c r="A54" s="65" t="s">
        <v>565</v>
      </c>
      <c r="B54" s="69" t="s">
        <v>272</v>
      </c>
      <c r="C54" s="95"/>
      <c r="D54" s="95"/>
      <c r="E54" s="95"/>
      <c r="F54" s="95"/>
      <c r="G54" s="95"/>
      <c r="H54" s="69"/>
      <c r="I54" s="69"/>
      <c r="J54" s="199">
        <v>2</v>
      </c>
      <c r="K54" s="64"/>
      <c r="L54" s="70"/>
      <c r="M54" s="137">
        <f t="shared" si="5"/>
        <v>2</v>
      </c>
      <c r="N54" s="70">
        <v>2</v>
      </c>
      <c r="O54" s="70"/>
      <c r="P54" s="70"/>
      <c r="Q54" s="70"/>
      <c r="R54" s="138" t="s">
        <v>566</v>
      </c>
      <c r="S54" s="315"/>
      <c r="T54" s="95" t="s">
        <v>292</v>
      </c>
      <c r="U54" s="95"/>
      <c r="V54" s="73"/>
    </row>
    <row r="55" spans="1:22" x14ac:dyDescent="0.2">
      <c r="A55" s="65" t="s">
        <v>567</v>
      </c>
      <c r="B55" s="69" t="s">
        <v>272</v>
      </c>
      <c r="C55" s="95"/>
      <c r="D55" s="95"/>
      <c r="E55" s="95"/>
      <c r="F55" s="95"/>
      <c r="G55" s="95"/>
      <c r="H55" s="69"/>
      <c r="I55" s="69"/>
      <c r="J55" s="199">
        <v>2</v>
      </c>
      <c r="K55" s="64"/>
      <c r="L55" s="70"/>
      <c r="M55" s="137">
        <f t="shared" si="5"/>
        <v>2</v>
      </c>
      <c r="N55" s="70">
        <v>2</v>
      </c>
      <c r="O55" s="70"/>
      <c r="P55" s="70"/>
      <c r="Q55" s="70"/>
      <c r="R55" s="138" t="s">
        <v>568</v>
      </c>
      <c r="S55" s="315"/>
      <c r="T55" s="95" t="s">
        <v>479</v>
      </c>
      <c r="U55" s="95" t="s">
        <v>553</v>
      </c>
      <c r="V55" s="73"/>
    </row>
    <row r="56" spans="1:22" x14ac:dyDescent="0.2">
      <c r="A56" s="65" t="s">
        <v>569</v>
      </c>
      <c r="B56" s="69" t="s">
        <v>541</v>
      </c>
      <c r="C56" s="95"/>
      <c r="D56" s="95"/>
      <c r="E56" s="95"/>
      <c r="F56" s="196">
        <v>1</v>
      </c>
      <c r="G56" s="95"/>
      <c r="H56" s="69"/>
      <c r="I56" s="69"/>
      <c r="J56" s="69"/>
      <c r="K56" s="64"/>
      <c r="L56" s="70"/>
      <c r="M56" s="137">
        <f t="shared" si="5"/>
        <v>1</v>
      </c>
      <c r="N56" s="70">
        <v>1</v>
      </c>
      <c r="O56" s="70"/>
      <c r="P56" s="70"/>
      <c r="Q56" s="70"/>
      <c r="R56" s="138"/>
      <c r="S56" s="315"/>
      <c r="T56" s="95" t="s">
        <v>479</v>
      </c>
      <c r="U56" s="95" t="s">
        <v>570</v>
      </c>
      <c r="V56" s="73"/>
    </row>
    <row r="57" spans="1:22" x14ac:dyDescent="0.2">
      <c r="A57" s="65" t="s">
        <v>571</v>
      </c>
      <c r="B57" s="69" t="s">
        <v>272</v>
      </c>
      <c r="C57" s="95"/>
      <c r="D57" s="95"/>
      <c r="E57" s="95"/>
      <c r="F57" s="95"/>
      <c r="G57" s="95"/>
      <c r="H57" s="199">
        <v>2</v>
      </c>
      <c r="I57" s="69"/>
      <c r="J57" s="69"/>
      <c r="K57" s="64"/>
      <c r="L57" s="70"/>
      <c r="M57" s="137">
        <f t="shared" si="5"/>
        <v>2</v>
      </c>
      <c r="N57" s="70">
        <v>2</v>
      </c>
      <c r="O57" s="70"/>
      <c r="P57" s="70"/>
      <c r="Q57" s="70"/>
      <c r="R57" s="138" t="s">
        <v>572</v>
      </c>
      <c r="S57" s="315"/>
      <c r="T57" s="95" t="s">
        <v>479</v>
      </c>
      <c r="U57" s="95" t="s">
        <v>505</v>
      </c>
      <c r="V57" s="73"/>
    </row>
    <row r="58" spans="1:22" x14ac:dyDescent="0.2">
      <c r="A58" s="65" t="s">
        <v>573</v>
      </c>
      <c r="B58" s="69" t="s">
        <v>272</v>
      </c>
      <c r="C58" s="95"/>
      <c r="D58" s="95"/>
      <c r="E58" s="196">
        <v>4</v>
      </c>
      <c r="F58" s="95"/>
      <c r="G58" s="196">
        <v>1</v>
      </c>
      <c r="H58" s="69"/>
      <c r="I58" s="69"/>
      <c r="J58" s="69"/>
      <c r="K58" s="64"/>
      <c r="L58" s="70"/>
      <c r="M58" s="137">
        <f t="shared" si="5"/>
        <v>5</v>
      </c>
      <c r="N58" s="70">
        <v>3</v>
      </c>
      <c r="O58" s="70">
        <v>2</v>
      </c>
      <c r="P58" s="70"/>
      <c r="Q58" s="70"/>
      <c r="R58" s="138"/>
      <c r="S58" s="315"/>
      <c r="T58" s="95" t="s">
        <v>479</v>
      </c>
      <c r="U58" s="95" t="s">
        <v>505</v>
      </c>
      <c r="V58" s="73"/>
    </row>
    <row r="59" spans="1:22" x14ac:dyDescent="0.2">
      <c r="A59" s="65" t="s">
        <v>574</v>
      </c>
      <c r="B59" s="69" t="s">
        <v>272</v>
      </c>
      <c r="C59" s="95"/>
      <c r="D59" s="95"/>
      <c r="E59" s="95"/>
      <c r="F59" s="196">
        <v>2</v>
      </c>
      <c r="G59" s="95"/>
      <c r="H59" s="69"/>
      <c r="I59" s="69"/>
      <c r="J59" s="69"/>
      <c r="K59" s="64"/>
      <c r="L59" s="70"/>
      <c r="M59" s="137">
        <f t="shared" si="5"/>
        <v>2</v>
      </c>
      <c r="N59" s="70">
        <v>1</v>
      </c>
      <c r="O59" s="70"/>
      <c r="P59" s="70">
        <v>1</v>
      </c>
      <c r="Q59" s="70"/>
      <c r="R59" s="138"/>
      <c r="S59" s="315"/>
      <c r="T59" s="95" t="s">
        <v>479</v>
      </c>
      <c r="U59" s="95" t="s">
        <v>505</v>
      </c>
      <c r="V59" s="73"/>
    </row>
    <row r="60" spans="1:22" x14ac:dyDescent="0.2">
      <c r="A60" s="65" t="s">
        <v>766</v>
      </c>
      <c r="B60" s="69" t="s">
        <v>378</v>
      </c>
      <c r="C60" s="95"/>
      <c r="D60" s="95"/>
      <c r="E60" s="95"/>
      <c r="F60" s="196">
        <v>1</v>
      </c>
      <c r="G60" s="95"/>
      <c r="H60" s="69"/>
      <c r="I60" s="69"/>
      <c r="J60" s="69"/>
      <c r="K60" s="64"/>
      <c r="L60" s="70"/>
      <c r="M60" s="137">
        <f t="shared" si="5"/>
        <v>1</v>
      </c>
      <c r="N60" s="70">
        <v>1</v>
      </c>
      <c r="O60" s="70"/>
      <c r="P60" s="70"/>
      <c r="Q60" s="70"/>
      <c r="R60" s="138"/>
      <c r="S60" s="315"/>
      <c r="T60" s="95" t="s">
        <v>479</v>
      </c>
      <c r="U60" s="95" t="s">
        <v>505</v>
      </c>
      <c r="V60" s="73"/>
    </row>
    <row r="61" spans="1:22" x14ac:dyDescent="0.2">
      <c r="A61" s="65" t="s">
        <v>575</v>
      </c>
      <c r="B61" s="69" t="s">
        <v>272</v>
      </c>
      <c r="C61" s="95"/>
      <c r="D61" s="95"/>
      <c r="E61" s="95"/>
      <c r="F61" s="196">
        <v>2</v>
      </c>
      <c r="G61" s="95"/>
      <c r="H61" s="69"/>
      <c r="I61" s="69"/>
      <c r="J61" s="69"/>
      <c r="K61" s="64"/>
      <c r="L61" s="70"/>
      <c r="M61" s="137">
        <f t="shared" si="5"/>
        <v>2</v>
      </c>
      <c r="N61" s="70">
        <v>2</v>
      </c>
      <c r="O61" s="70"/>
      <c r="P61" s="70"/>
      <c r="Q61" s="70"/>
      <c r="R61" s="138"/>
      <c r="S61" s="315"/>
      <c r="T61" s="95" t="s">
        <v>479</v>
      </c>
      <c r="U61" s="95" t="s">
        <v>505</v>
      </c>
      <c r="V61" s="73"/>
    </row>
    <row r="62" spans="1:22" x14ac:dyDescent="0.2">
      <c r="A62" s="65" t="s">
        <v>576</v>
      </c>
      <c r="B62" s="69" t="s">
        <v>272</v>
      </c>
      <c r="C62" s="95"/>
      <c r="D62" s="95"/>
      <c r="E62" s="95"/>
      <c r="F62" s="196">
        <v>1</v>
      </c>
      <c r="G62" s="196">
        <v>1</v>
      </c>
      <c r="H62" s="199">
        <v>2</v>
      </c>
      <c r="I62" s="69"/>
      <c r="J62" s="199">
        <v>2</v>
      </c>
      <c r="K62" s="64"/>
      <c r="L62" s="70"/>
      <c r="M62" s="137">
        <f t="shared" si="5"/>
        <v>6</v>
      </c>
      <c r="N62" s="70">
        <v>2</v>
      </c>
      <c r="O62" s="70">
        <v>2</v>
      </c>
      <c r="P62" s="70">
        <v>1</v>
      </c>
      <c r="Q62" s="70">
        <v>1</v>
      </c>
      <c r="R62" s="138"/>
      <c r="S62" s="315"/>
      <c r="T62" s="95" t="s">
        <v>479</v>
      </c>
      <c r="U62" s="95" t="s">
        <v>505</v>
      </c>
      <c r="V62" s="73"/>
    </row>
    <row r="63" spans="1:22" x14ac:dyDescent="0.2">
      <c r="A63" s="65" t="s">
        <v>577</v>
      </c>
      <c r="B63" s="69" t="s">
        <v>272</v>
      </c>
      <c r="C63" s="95"/>
      <c r="D63" s="95"/>
      <c r="E63" s="95"/>
      <c r="F63" s="196">
        <v>1</v>
      </c>
      <c r="G63" s="95"/>
      <c r="H63" s="199">
        <v>1</v>
      </c>
      <c r="I63" s="69"/>
      <c r="J63" s="199">
        <v>2</v>
      </c>
      <c r="K63" s="64"/>
      <c r="L63" s="70"/>
      <c r="M63" s="137">
        <f t="shared" si="5"/>
        <v>4</v>
      </c>
      <c r="N63" s="70">
        <f>M63/4</f>
        <v>1</v>
      </c>
      <c r="O63" s="70">
        <f>M63/4</f>
        <v>1</v>
      </c>
      <c r="P63" s="70">
        <f>M63/4</f>
        <v>1</v>
      </c>
      <c r="Q63" s="70">
        <f>M63/4</f>
        <v>1</v>
      </c>
      <c r="R63" s="138"/>
      <c r="S63" s="315"/>
      <c r="T63" s="95" t="s">
        <v>479</v>
      </c>
      <c r="U63" s="95" t="s">
        <v>505</v>
      </c>
      <c r="V63" s="73"/>
    </row>
    <row r="64" spans="1:22" x14ac:dyDescent="0.2">
      <c r="A64" s="65" t="s">
        <v>578</v>
      </c>
      <c r="B64" s="69" t="s">
        <v>272</v>
      </c>
      <c r="C64" s="95"/>
      <c r="D64" s="95"/>
      <c r="E64" s="95"/>
      <c r="F64" s="95"/>
      <c r="G64" s="95"/>
      <c r="H64" s="199">
        <v>1</v>
      </c>
      <c r="I64" s="69"/>
      <c r="J64" s="199">
        <v>2</v>
      </c>
      <c r="K64" s="64"/>
      <c r="L64" s="70"/>
      <c r="M64" s="137">
        <f t="shared" si="5"/>
        <v>3</v>
      </c>
      <c r="N64" s="70">
        <f>M64/4</f>
        <v>0.75</v>
      </c>
      <c r="O64" s="70">
        <f>M64/4</f>
        <v>0.75</v>
      </c>
      <c r="P64" s="70">
        <f>M64/4</f>
        <v>0.75</v>
      </c>
      <c r="Q64" s="70"/>
      <c r="R64" s="138"/>
      <c r="S64" s="315"/>
      <c r="T64" s="95" t="s">
        <v>479</v>
      </c>
      <c r="U64" s="95" t="s">
        <v>505</v>
      </c>
      <c r="V64" s="73"/>
    </row>
    <row r="65" spans="1:22" ht="27.75" customHeight="1" x14ac:dyDescent="0.2">
      <c r="A65" s="65" t="s">
        <v>579</v>
      </c>
      <c r="B65" s="69" t="s">
        <v>541</v>
      </c>
      <c r="C65" s="69"/>
      <c r="D65" s="199">
        <v>1</v>
      </c>
      <c r="E65" s="69"/>
      <c r="F65" s="199">
        <v>2</v>
      </c>
      <c r="G65" s="199">
        <v>10</v>
      </c>
      <c r="H65" s="199">
        <v>1</v>
      </c>
      <c r="I65" s="199">
        <v>1</v>
      </c>
      <c r="J65" s="199">
        <v>30</v>
      </c>
      <c r="K65" s="64"/>
      <c r="L65" s="70"/>
      <c r="M65" s="137">
        <f t="shared" si="5"/>
        <v>45</v>
      </c>
      <c r="N65" s="70">
        <v>12</v>
      </c>
      <c r="O65" s="70">
        <v>11</v>
      </c>
      <c r="P65" s="70">
        <v>12</v>
      </c>
      <c r="Q65" s="70">
        <v>10</v>
      </c>
      <c r="R65" s="138"/>
      <c r="S65" s="315"/>
      <c r="T65" s="144" t="s">
        <v>479</v>
      </c>
      <c r="U65" s="144" t="s">
        <v>505</v>
      </c>
      <c r="V65" s="73"/>
    </row>
    <row r="66" spans="1:22" x14ac:dyDescent="0.2">
      <c r="A66" s="65" t="s">
        <v>580</v>
      </c>
      <c r="B66" s="69" t="s">
        <v>272</v>
      </c>
      <c r="C66" s="95"/>
      <c r="D66" s="95"/>
      <c r="E66" s="95"/>
      <c r="F66" s="95"/>
      <c r="G66" s="196">
        <v>2</v>
      </c>
      <c r="H66" s="199">
        <v>10</v>
      </c>
      <c r="I66" s="69"/>
      <c r="J66" s="69"/>
      <c r="K66" s="64"/>
      <c r="L66" s="70"/>
      <c r="M66" s="137">
        <f t="shared" si="5"/>
        <v>12</v>
      </c>
      <c r="N66" s="70">
        <v>3</v>
      </c>
      <c r="O66" s="70">
        <v>3</v>
      </c>
      <c r="P66" s="70">
        <v>3</v>
      </c>
      <c r="Q66" s="70">
        <v>3</v>
      </c>
      <c r="R66" s="138"/>
      <c r="S66" s="315"/>
      <c r="T66" s="95" t="s">
        <v>513</v>
      </c>
      <c r="U66" s="95" t="s">
        <v>505</v>
      </c>
      <c r="V66" s="73"/>
    </row>
    <row r="67" spans="1:22" x14ac:dyDescent="0.2">
      <c r="A67" s="65" t="s">
        <v>581</v>
      </c>
      <c r="B67" s="69" t="s">
        <v>272</v>
      </c>
      <c r="C67" s="95"/>
      <c r="D67" s="95"/>
      <c r="E67" s="95"/>
      <c r="F67" s="95"/>
      <c r="G67" s="196">
        <v>1</v>
      </c>
      <c r="H67" s="199">
        <v>10</v>
      </c>
      <c r="I67" s="69"/>
      <c r="J67" s="69"/>
      <c r="K67" s="64"/>
      <c r="L67" s="70"/>
      <c r="M67" s="137">
        <f t="shared" si="5"/>
        <v>11</v>
      </c>
      <c r="N67" s="70">
        <v>3</v>
      </c>
      <c r="O67" s="70">
        <v>2</v>
      </c>
      <c r="P67" s="70">
        <v>3</v>
      </c>
      <c r="Q67" s="70">
        <v>3</v>
      </c>
      <c r="R67" s="138"/>
      <c r="S67" s="315"/>
      <c r="T67" s="95" t="s">
        <v>513</v>
      </c>
      <c r="U67" s="95" t="s">
        <v>505</v>
      </c>
      <c r="V67" s="73"/>
    </row>
    <row r="68" spans="1:22" ht="17.25" customHeight="1" x14ac:dyDescent="0.2">
      <c r="A68" s="65" t="s">
        <v>582</v>
      </c>
      <c r="B68" s="69" t="s">
        <v>272</v>
      </c>
      <c r="C68" s="196">
        <v>3</v>
      </c>
      <c r="D68" s="196">
        <v>5</v>
      </c>
      <c r="E68" s="95"/>
      <c r="F68" s="196">
        <v>2</v>
      </c>
      <c r="G68" s="196">
        <v>2</v>
      </c>
      <c r="H68" s="69"/>
      <c r="I68" s="69"/>
      <c r="J68" s="199">
        <v>2</v>
      </c>
      <c r="K68" s="64"/>
      <c r="L68" s="70"/>
      <c r="M68" s="137">
        <f t="shared" si="5"/>
        <v>14</v>
      </c>
      <c r="N68" s="70">
        <v>14</v>
      </c>
      <c r="O68" s="70"/>
      <c r="P68" s="70"/>
      <c r="Q68" s="70"/>
      <c r="R68" s="138"/>
      <c r="S68" s="315"/>
      <c r="T68" s="95"/>
      <c r="U68" s="95" t="s">
        <v>505</v>
      </c>
      <c r="V68" s="73"/>
    </row>
    <row r="69" spans="1:22" x14ac:dyDescent="0.2">
      <c r="A69" s="65" t="s">
        <v>583</v>
      </c>
      <c r="B69" s="69" t="s">
        <v>272</v>
      </c>
      <c r="C69" s="95"/>
      <c r="D69" s="95"/>
      <c r="E69" s="95"/>
      <c r="F69" s="196">
        <v>2</v>
      </c>
      <c r="G69" s="95"/>
      <c r="H69" s="69"/>
      <c r="I69" s="69"/>
      <c r="J69" s="69"/>
      <c r="K69" s="64"/>
      <c r="L69" s="70"/>
      <c r="M69" s="137">
        <f t="shared" si="5"/>
        <v>2</v>
      </c>
      <c r="N69" s="70">
        <v>1</v>
      </c>
      <c r="O69" s="70"/>
      <c r="P69" s="70">
        <v>1</v>
      </c>
      <c r="Q69" s="70"/>
      <c r="R69" s="138" t="s">
        <v>584</v>
      </c>
      <c r="S69" s="315"/>
      <c r="T69" s="95" t="s">
        <v>479</v>
      </c>
      <c r="U69" s="95" t="s">
        <v>505</v>
      </c>
      <c r="V69" s="73"/>
    </row>
    <row r="70" spans="1:22" x14ac:dyDescent="0.2">
      <c r="A70" s="65" t="s">
        <v>585</v>
      </c>
      <c r="B70" s="69" t="s">
        <v>272</v>
      </c>
      <c r="C70" s="95"/>
      <c r="D70" s="95"/>
      <c r="E70" s="95"/>
      <c r="F70" s="196">
        <v>4</v>
      </c>
      <c r="G70" s="196">
        <v>1</v>
      </c>
      <c r="H70" s="69"/>
      <c r="I70" s="69"/>
      <c r="J70" s="199">
        <v>2</v>
      </c>
      <c r="K70" s="64"/>
      <c r="L70" s="70"/>
      <c r="M70" s="137">
        <f t="shared" si="5"/>
        <v>7</v>
      </c>
      <c r="N70" s="70">
        <v>2</v>
      </c>
      <c r="O70" s="70">
        <v>2</v>
      </c>
      <c r="P70" s="70">
        <v>1</v>
      </c>
      <c r="Q70" s="70">
        <v>2</v>
      </c>
      <c r="R70" s="138" t="s">
        <v>586</v>
      </c>
      <c r="S70" s="315"/>
      <c r="T70" s="95" t="s">
        <v>479</v>
      </c>
      <c r="U70" s="95" t="s">
        <v>505</v>
      </c>
      <c r="V70" s="73"/>
    </row>
    <row r="71" spans="1:22" x14ac:dyDescent="0.2">
      <c r="A71" s="65" t="s">
        <v>587</v>
      </c>
      <c r="B71" s="69" t="s">
        <v>272</v>
      </c>
      <c r="C71" s="95"/>
      <c r="D71" s="95"/>
      <c r="E71" s="95"/>
      <c r="F71" s="196">
        <v>20</v>
      </c>
      <c r="G71" s="196">
        <v>4</v>
      </c>
      <c r="H71" s="69"/>
      <c r="I71" s="69"/>
      <c r="J71" s="199">
        <v>100</v>
      </c>
      <c r="K71" s="64"/>
      <c r="L71" s="70"/>
      <c r="M71" s="137">
        <f t="shared" si="5"/>
        <v>124</v>
      </c>
      <c r="N71" s="70">
        <v>31</v>
      </c>
      <c r="O71" s="70">
        <v>31</v>
      </c>
      <c r="P71" s="70">
        <v>31</v>
      </c>
      <c r="Q71" s="70">
        <v>31</v>
      </c>
      <c r="R71" s="138"/>
      <c r="S71" s="315"/>
      <c r="T71" s="95" t="s">
        <v>479</v>
      </c>
      <c r="U71" s="95" t="s">
        <v>505</v>
      </c>
      <c r="V71" s="73"/>
    </row>
    <row r="72" spans="1:22" x14ac:dyDescent="0.2">
      <c r="A72" s="65" t="s">
        <v>588</v>
      </c>
      <c r="B72" s="69" t="s">
        <v>272</v>
      </c>
      <c r="C72" s="196">
        <v>3</v>
      </c>
      <c r="D72" s="196">
        <v>2</v>
      </c>
      <c r="E72" s="95"/>
      <c r="F72" s="196">
        <v>2</v>
      </c>
      <c r="G72" s="196">
        <v>1</v>
      </c>
      <c r="H72" s="199">
        <v>5</v>
      </c>
      <c r="I72" s="69"/>
      <c r="J72" s="199">
        <v>4</v>
      </c>
      <c r="K72" s="64"/>
      <c r="L72" s="70"/>
      <c r="M72" s="137">
        <f t="shared" si="5"/>
        <v>17</v>
      </c>
      <c r="N72" s="70">
        <v>5</v>
      </c>
      <c r="O72" s="70">
        <v>4</v>
      </c>
      <c r="P72" s="70">
        <v>4</v>
      </c>
      <c r="Q72" s="70">
        <v>4</v>
      </c>
      <c r="R72" s="138" t="s">
        <v>589</v>
      </c>
      <c r="S72" s="315"/>
      <c r="T72" s="95" t="s">
        <v>479</v>
      </c>
      <c r="U72" s="95" t="s">
        <v>505</v>
      </c>
      <c r="V72" s="73"/>
    </row>
    <row r="73" spans="1:22" x14ac:dyDescent="0.2">
      <c r="A73" s="65" t="s">
        <v>590</v>
      </c>
      <c r="B73" s="69" t="s">
        <v>7</v>
      </c>
      <c r="C73" s="95"/>
      <c r="D73" s="95"/>
      <c r="E73" s="95"/>
      <c r="F73" s="196">
        <v>10</v>
      </c>
      <c r="G73" s="196">
        <v>10</v>
      </c>
      <c r="H73" s="69"/>
      <c r="I73" s="69"/>
      <c r="J73" s="69"/>
      <c r="K73" s="64"/>
      <c r="L73" s="70"/>
      <c r="M73" s="137">
        <f t="shared" si="5"/>
        <v>20</v>
      </c>
      <c r="N73" s="70">
        <v>5</v>
      </c>
      <c r="O73" s="70">
        <v>5</v>
      </c>
      <c r="P73" s="70">
        <v>5</v>
      </c>
      <c r="Q73" s="70">
        <v>5</v>
      </c>
      <c r="R73" s="138" t="s">
        <v>591</v>
      </c>
      <c r="S73" s="315"/>
      <c r="T73" s="95" t="s">
        <v>479</v>
      </c>
      <c r="U73" s="95" t="s">
        <v>505</v>
      </c>
      <c r="V73" s="73"/>
    </row>
    <row r="74" spans="1:22" x14ac:dyDescent="0.2">
      <c r="A74" s="136" t="s">
        <v>592</v>
      </c>
      <c r="B74" s="95" t="s">
        <v>272</v>
      </c>
      <c r="C74" s="95"/>
      <c r="D74" s="196">
        <v>5</v>
      </c>
      <c r="E74" s="95"/>
      <c r="F74" s="95"/>
      <c r="G74" s="196">
        <v>3</v>
      </c>
      <c r="H74" s="69"/>
      <c r="I74" s="196">
        <v>2</v>
      </c>
      <c r="J74" s="196">
        <v>8</v>
      </c>
      <c r="K74" s="64"/>
      <c r="L74" s="70"/>
      <c r="M74" s="137">
        <f t="shared" si="5"/>
        <v>18</v>
      </c>
      <c r="N74" s="70">
        <v>5</v>
      </c>
      <c r="O74" s="70">
        <v>4</v>
      </c>
      <c r="P74" s="70">
        <v>5</v>
      </c>
      <c r="Q74" s="70">
        <v>4</v>
      </c>
      <c r="R74" s="138" t="s">
        <v>593</v>
      </c>
      <c r="S74" s="315"/>
      <c r="T74" s="95" t="s">
        <v>479</v>
      </c>
      <c r="U74" s="95" t="s">
        <v>348</v>
      </c>
      <c r="V74" s="73"/>
    </row>
    <row r="75" spans="1:22" x14ac:dyDescent="0.2">
      <c r="A75" s="136" t="s">
        <v>594</v>
      </c>
      <c r="B75" s="95" t="s">
        <v>272</v>
      </c>
      <c r="C75" s="196">
        <v>1</v>
      </c>
      <c r="D75" s="196">
        <v>1</v>
      </c>
      <c r="E75" s="196">
        <v>1</v>
      </c>
      <c r="F75" s="196">
        <v>1</v>
      </c>
      <c r="G75" s="95"/>
      <c r="H75" s="69"/>
      <c r="I75" s="196">
        <v>1</v>
      </c>
      <c r="J75" s="196">
        <v>2</v>
      </c>
      <c r="K75" s="64"/>
      <c r="L75" s="70"/>
      <c r="M75" s="137">
        <f t="shared" si="5"/>
        <v>7</v>
      </c>
      <c r="N75" s="70">
        <f>M75/4</f>
        <v>1.75</v>
      </c>
      <c r="O75" s="70">
        <f>M75/4</f>
        <v>1.75</v>
      </c>
      <c r="P75" s="70">
        <f>M75/4</f>
        <v>1.75</v>
      </c>
      <c r="Q75" s="70">
        <v>1</v>
      </c>
      <c r="R75" s="138" t="s">
        <v>595</v>
      </c>
      <c r="S75" s="315"/>
      <c r="T75" s="95" t="s">
        <v>479</v>
      </c>
      <c r="U75" s="95" t="s">
        <v>505</v>
      </c>
      <c r="V75" s="73"/>
    </row>
    <row r="76" spans="1:22" x14ac:dyDescent="0.2">
      <c r="A76" s="136" t="s">
        <v>596</v>
      </c>
      <c r="B76" s="95" t="s">
        <v>272</v>
      </c>
      <c r="C76" s="95"/>
      <c r="D76" s="95"/>
      <c r="E76" s="95"/>
      <c r="F76" s="196">
        <v>1</v>
      </c>
      <c r="G76" s="95"/>
      <c r="H76" s="69"/>
      <c r="I76" s="95"/>
      <c r="J76" s="95"/>
      <c r="K76" s="64"/>
      <c r="L76" s="70"/>
      <c r="M76" s="137">
        <f t="shared" ref="M76:M107" si="6">SUM(C76:J76,K76:L76)</f>
        <v>1</v>
      </c>
      <c r="N76" s="70">
        <v>1</v>
      </c>
      <c r="O76" s="70"/>
      <c r="P76" s="70"/>
      <c r="Q76" s="70"/>
      <c r="R76" s="138"/>
      <c r="S76" s="315"/>
      <c r="T76" s="95" t="s">
        <v>479</v>
      </c>
      <c r="U76" s="95" t="s">
        <v>505</v>
      </c>
      <c r="V76" s="73"/>
    </row>
    <row r="77" spans="1:22" x14ac:dyDescent="0.2">
      <c r="A77" s="136" t="s">
        <v>597</v>
      </c>
      <c r="B77" s="95" t="s">
        <v>541</v>
      </c>
      <c r="C77" s="95"/>
      <c r="D77" s="95"/>
      <c r="E77" s="95"/>
      <c r="F77" s="196">
        <v>1</v>
      </c>
      <c r="G77" s="196">
        <v>2</v>
      </c>
      <c r="H77" s="199">
        <v>1</v>
      </c>
      <c r="I77" s="196">
        <v>1</v>
      </c>
      <c r="J77" s="95"/>
      <c r="K77" s="64"/>
      <c r="L77" s="70"/>
      <c r="M77" s="137">
        <f t="shared" si="6"/>
        <v>5</v>
      </c>
      <c r="N77" s="70">
        <v>1</v>
      </c>
      <c r="O77" s="70">
        <v>2</v>
      </c>
      <c r="P77" s="70">
        <v>1</v>
      </c>
      <c r="Q77" s="70">
        <v>1</v>
      </c>
      <c r="R77" s="138"/>
      <c r="S77" s="315"/>
      <c r="T77" s="95" t="s">
        <v>479</v>
      </c>
      <c r="U77" s="95" t="s">
        <v>505</v>
      </c>
      <c r="V77" s="73"/>
    </row>
    <row r="78" spans="1:22" x14ac:dyDescent="0.2">
      <c r="A78" s="136" t="s">
        <v>598</v>
      </c>
      <c r="B78" s="95" t="s">
        <v>541</v>
      </c>
      <c r="C78" s="95"/>
      <c r="D78" s="95"/>
      <c r="E78" s="95"/>
      <c r="F78" s="95"/>
      <c r="G78" s="196">
        <v>2</v>
      </c>
      <c r="H78" s="69"/>
      <c r="I78" s="95"/>
      <c r="J78" s="95"/>
      <c r="K78" s="64"/>
      <c r="L78" s="70"/>
      <c r="M78" s="137">
        <f t="shared" si="6"/>
        <v>2</v>
      </c>
      <c r="N78" s="70">
        <v>1</v>
      </c>
      <c r="O78" s="70"/>
      <c r="P78" s="70"/>
      <c r="Q78" s="70">
        <v>1</v>
      </c>
      <c r="R78" s="138"/>
      <c r="S78" s="315"/>
      <c r="T78" s="95" t="s">
        <v>479</v>
      </c>
      <c r="U78" s="95" t="s">
        <v>505</v>
      </c>
      <c r="V78" s="73"/>
    </row>
    <row r="79" spans="1:22" x14ac:dyDescent="0.2">
      <c r="A79" s="136" t="s">
        <v>599</v>
      </c>
      <c r="B79" s="95" t="s">
        <v>272</v>
      </c>
      <c r="C79" s="196">
        <v>3</v>
      </c>
      <c r="D79" s="196">
        <v>5</v>
      </c>
      <c r="E79" s="196">
        <v>3</v>
      </c>
      <c r="F79" s="196">
        <v>4</v>
      </c>
      <c r="G79" s="196">
        <v>10</v>
      </c>
      <c r="H79" s="199">
        <v>2</v>
      </c>
      <c r="I79" s="95"/>
      <c r="J79" s="196">
        <v>30</v>
      </c>
      <c r="K79" s="64"/>
      <c r="L79" s="70"/>
      <c r="M79" s="137">
        <f t="shared" si="6"/>
        <v>57</v>
      </c>
      <c r="N79" s="70">
        <v>14</v>
      </c>
      <c r="O79" s="70">
        <v>13</v>
      </c>
      <c r="P79" s="70">
        <v>14</v>
      </c>
      <c r="Q79" s="70">
        <v>15</v>
      </c>
      <c r="R79" s="138" t="s">
        <v>600</v>
      </c>
      <c r="S79" s="315"/>
      <c r="T79" s="95" t="s">
        <v>479</v>
      </c>
      <c r="U79" s="95" t="s">
        <v>505</v>
      </c>
      <c r="V79" s="73"/>
    </row>
    <row r="80" spans="1:22" x14ac:dyDescent="0.2">
      <c r="A80" s="136" t="s">
        <v>601</v>
      </c>
      <c r="B80" s="95" t="s">
        <v>272</v>
      </c>
      <c r="C80" s="196">
        <v>3</v>
      </c>
      <c r="D80" s="196">
        <v>5</v>
      </c>
      <c r="E80" s="196">
        <v>3</v>
      </c>
      <c r="F80" s="196">
        <v>6</v>
      </c>
      <c r="G80" s="196">
        <v>10</v>
      </c>
      <c r="H80" s="199">
        <v>3</v>
      </c>
      <c r="I80" s="95"/>
      <c r="J80" s="196">
        <v>30</v>
      </c>
      <c r="K80" s="64"/>
      <c r="L80" s="70"/>
      <c r="M80" s="137">
        <f t="shared" si="6"/>
        <v>60</v>
      </c>
      <c r="N80" s="70">
        <v>15</v>
      </c>
      <c r="O80" s="70">
        <v>15</v>
      </c>
      <c r="P80" s="70">
        <v>15</v>
      </c>
      <c r="Q80" s="70">
        <v>15</v>
      </c>
      <c r="R80" s="138" t="s">
        <v>600</v>
      </c>
      <c r="S80" s="315"/>
      <c r="T80" s="95" t="s">
        <v>479</v>
      </c>
      <c r="U80" s="95" t="s">
        <v>505</v>
      </c>
      <c r="V80" s="73"/>
    </row>
    <row r="81" spans="1:22" x14ac:dyDescent="0.2">
      <c r="A81" s="94" t="s">
        <v>602</v>
      </c>
      <c r="B81" s="69" t="s">
        <v>447</v>
      </c>
      <c r="C81" s="95"/>
      <c r="D81" s="196">
        <v>60</v>
      </c>
      <c r="E81" s="95"/>
      <c r="F81" s="95"/>
      <c r="G81" s="95"/>
      <c r="H81" s="69"/>
      <c r="I81" s="69"/>
      <c r="J81" s="69"/>
      <c r="K81" s="64"/>
      <c r="L81" s="70"/>
      <c r="M81" s="137">
        <f t="shared" si="6"/>
        <v>60</v>
      </c>
      <c r="N81" s="70">
        <f>M81/4</f>
        <v>15</v>
      </c>
      <c r="O81" s="70">
        <f>M81/4</f>
        <v>15</v>
      </c>
      <c r="P81" s="70">
        <f>M81/4</f>
        <v>15</v>
      </c>
      <c r="Q81" s="70">
        <f>M81/4</f>
        <v>15</v>
      </c>
      <c r="R81" s="138" t="s">
        <v>603</v>
      </c>
      <c r="S81" s="315"/>
      <c r="T81" s="95" t="s">
        <v>604</v>
      </c>
      <c r="U81" s="95" t="s">
        <v>505</v>
      </c>
      <c r="V81" s="73"/>
    </row>
    <row r="82" spans="1:22" x14ac:dyDescent="0.2">
      <c r="A82" s="94" t="s">
        <v>740</v>
      </c>
      <c r="B82" s="69" t="s">
        <v>516</v>
      </c>
      <c r="C82" s="95"/>
      <c r="D82" s="95"/>
      <c r="E82" s="95"/>
      <c r="F82" s="95"/>
      <c r="G82" s="95"/>
      <c r="H82" s="69"/>
      <c r="I82" s="69"/>
      <c r="J82" s="199">
        <v>5</v>
      </c>
      <c r="K82" s="64"/>
      <c r="L82" s="70"/>
      <c r="M82" s="137">
        <f t="shared" si="6"/>
        <v>5</v>
      </c>
      <c r="N82" s="70">
        <v>2</v>
      </c>
      <c r="O82" s="70">
        <v>1</v>
      </c>
      <c r="P82" s="70">
        <v>1</v>
      </c>
      <c r="Q82" s="70">
        <v>1</v>
      </c>
      <c r="R82" s="138"/>
      <c r="S82" s="315"/>
      <c r="T82" s="95"/>
      <c r="U82" s="95"/>
      <c r="V82" s="73"/>
    </row>
    <row r="83" spans="1:22" x14ac:dyDescent="0.2">
      <c r="A83" s="136" t="s">
        <v>605</v>
      </c>
      <c r="B83" s="69" t="s">
        <v>516</v>
      </c>
      <c r="C83" s="95"/>
      <c r="D83" s="95"/>
      <c r="E83" s="95"/>
      <c r="F83" s="95"/>
      <c r="G83" s="95"/>
      <c r="H83" s="69"/>
      <c r="I83" s="199">
        <v>1</v>
      </c>
      <c r="J83" s="69"/>
      <c r="K83" s="64"/>
      <c r="L83" s="70"/>
      <c r="M83" s="137">
        <f t="shared" si="6"/>
        <v>1</v>
      </c>
      <c r="N83" s="70">
        <v>1</v>
      </c>
      <c r="O83" s="70"/>
      <c r="P83" s="70"/>
      <c r="Q83" s="70"/>
      <c r="R83" s="138" t="s">
        <v>606</v>
      </c>
      <c r="S83" s="315"/>
      <c r="T83" s="95"/>
      <c r="U83" s="95"/>
      <c r="V83" s="73"/>
    </row>
    <row r="84" spans="1:22" ht="13.5" customHeight="1" x14ac:dyDescent="0.2">
      <c r="A84" s="103" t="s">
        <v>607</v>
      </c>
      <c r="B84" s="99" t="s">
        <v>447</v>
      </c>
      <c r="C84" s="99"/>
      <c r="D84" s="99"/>
      <c r="E84" s="99"/>
      <c r="F84" s="99"/>
      <c r="G84" s="197">
        <v>2</v>
      </c>
      <c r="H84" s="99"/>
      <c r="I84" s="99"/>
      <c r="J84" s="99"/>
      <c r="K84" s="97"/>
      <c r="L84" s="100"/>
      <c r="M84" s="137">
        <f t="shared" si="6"/>
        <v>2</v>
      </c>
      <c r="N84" s="100">
        <v>1</v>
      </c>
      <c r="O84" s="100">
        <v>1</v>
      </c>
      <c r="P84" s="100"/>
      <c r="Q84" s="100"/>
      <c r="R84" s="102" t="s">
        <v>606</v>
      </c>
      <c r="S84" s="315"/>
      <c r="T84" s="141" t="s">
        <v>608</v>
      </c>
      <c r="U84" s="95" t="s">
        <v>505</v>
      </c>
      <c r="V84" s="73"/>
    </row>
    <row r="85" spans="1:22" ht="15.75" customHeight="1" x14ac:dyDescent="0.2">
      <c r="A85" s="103" t="s">
        <v>609</v>
      </c>
      <c r="B85" s="99" t="s">
        <v>447</v>
      </c>
      <c r="C85" s="99"/>
      <c r="D85" s="99"/>
      <c r="E85" s="99"/>
      <c r="F85" s="99"/>
      <c r="G85" s="99"/>
      <c r="H85" s="99"/>
      <c r="I85" s="99"/>
      <c r="J85" s="197">
        <v>2</v>
      </c>
      <c r="K85" s="97"/>
      <c r="L85" s="100"/>
      <c r="M85" s="137">
        <f t="shared" si="6"/>
        <v>2</v>
      </c>
      <c r="N85" s="100">
        <v>1</v>
      </c>
      <c r="O85" s="100">
        <v>1</v>
      </c>
      <c r="P85" s="100"/>
      <c r="Q85" s="100"/>
      <c r="R85" s="102" t="s">
        <v>606</v>
      </c>
      <c r="S85" s="316"/>
      <c r="T85" s="141" t="s">
        <v>608</v>
      </c>
      <c r="U85" s="95" t="s">
        <v>505</v>
      </c>
      <c r="V85" s="73"/>
    </row>
    <row r="86" spans="1:22" x14ac:dyDescent="0.2">
      <c r="A86" s="136" t="s">
        <v>610</v>
      </c>
      <c r="B86" s="95" t="s">
        <v>447</v>
      </c>
      <c r="C86" s="95"/>
      <c r="D86" s="95"/>
      <c r="E86" s="95"/>
      <c r="F86" s="95"/>
      <c r="G86" s="95"/>
      <c r="H86" s="69"/>
      <c r="I86" s="95"/>
      <c r="J86" s="196">
        <v>5</v>
      </c>
      <c r="K86" s="64"/>
      <c r="L86" s="70"/>
      <c r="M86" s="137">
        <f t="shared" si="6"/>
        <v>5</v>
      </c>
      <c r="N86" s="70">
        <v>2</v>
      </c>
      <c r="O86" s="70">
        <v>1</v>
      </c>
      <c r="P86" s="70">
        <v>1</v>
      </c>
      <c r="Q86" s="70">
        <v>1</v>
      </c>
      <c r="R86" s="138" t="s">
        <v>611</v>
      </c>
      <c r="S86" s="314" t="s">
        <v>274</v>
      </c>
      <c r="T86" s="95" t="s">
        <v>292</v>
      </c>
      <c r="U86" s="95"/>
      <c r="V86" s="73"/>
    </row>
    <row r="87" spans="1:22" x14ac:dyDescent="0.2">
      <c r="A87" s="136" t="s">
        <v>612</v>
      </c>
      <c r="B87" s="95" t="s">
        <v>447</v>
      </c>
      <c r="C87" s="95"/>
      <c r="D87" s="95"/>
      <c r="E87" s="95"/>
      <c r="F87" s="95"/>
      <c r="G87" s="95"/>
      <c r="H87" s="69"/>
      <c r="I87" s="95"/>
      <c r="J87" s="196">
        <v>1</v>
      </c>
      <c r="K87" s="64"/>
      <c r="L87" s="70"/>
      <c r="M87" s="137">
        <f t="shared" si="6"/>
        <v>1</v>
      </c>
      <c r="N87" s="139">
        <v>1</v>
      </c>
      <c r="O87" s="139"/>
      <c r="P87" s="139"/>
      <c r="Q87" s="139"/>
      <c r="R87" s="138" t="s">
        <v>613</v>
      </c>
      <c r="S87" s="315"/>
      <c r="T87" s="95" t="s">
        <v>292</v>
      </c>
      <c r="U87" s="95"/>
      <c r="V87" s="73"/>
    </row>
    <row r="88" spans="1:22" x14ac:dyDescent="0.2">
      <c r="A88" s="136" t="s">
        <v>614</v>
      </c>
      <c r="B88" s="95" t="s">
        <v>447</v>
      </c>
      <c r="C88" s="95"/>
      <c r="D88" s="95"/>
      <c r="E88" s="95"/>
      <c r="F88" s="95"/>
      <c r="G88" s="95"/>
      <c r="H88" s="69"/>
      <c r="I88" s="95"/>
      <c r="J88" s="196">
        <v>4.03</v>
      </c>
      <c r="K88" s="64"/>
      <c r="L88" s="70"/>
      <c r="M88" s="137">
        <f t="shared" si="6"/>
        <v>4.03</v>
      </c>
      <c r="N88" s="70">
        <v>1.0069999999999999</v>
      </c>
      <c r="O88" s="70">
        <v>1.0075000000000001</v>
      </c>
      <c r="P88" s="70">
        <v>1.0075000000000001</v>
      </c>
      <c r="Q88" s="70">
        <v>1.0069999999999999</v>
      </c>
      <c r="R88" s="138" t="s">
        <v>615</v>
      </c>
      <c r="S88" s="315"/>
      <c r="T88" s="95" t="s">
        <v>292</v>
      </c>
      <c r="U88" s="95"/>
      <c r="V88" s="73"/>
    </row>
    <row r="89" spans="1:22" x14ac:dyDescent="0.2">
      <c r="A89" s="136" t="s">
        <v>616</v>
      </c>
      <c r="B89" s="95" t="s">
        <v>523</v>
      </c>
      <c r="C89" s="95"/>
      <c r="D89" s="95"/>
      <c r="E89" s="95"/>
      <c r="F89" s="95"/>
      <c r="G89" s="95"/>
      <c r="H89" s="199">
        <v>200</v>
      </c>
      <c r="I89" s="95"/>
      <c r="J89" s="196">
        <v>2481.65</v>
      </c>
      <c r="K89" s="64"/>
      <c r="L89" s="70"/>
      <c r="M89" s="137">
        <f t="shared" si="6"/>
        <v>2681.65</v>
      </c>
      <c r="N89" s="70">
        <v>671</v>
      </c>
      <c r="O89" s="70">
        <v>670</v>
      </c>
      <c r="P89" s="70">
        <v>671</v>
      </c>
      <c r="Q89" s="70">
        <v>670</v>
      </c>
      <c r="R89" s="138" t="s">
        <v>617</v>
      </c>
      <c r="S89" s="315"/>
      <c r="T89" s="95" t="s">
        <v>368</v>
      </c>
      <c r="U89" s="95" t="s">
        <v>505</v>
      </c>
      <c r="V89" s="73"/>
    </row>
    <row r="90" spans="1:22" x14ac:dyDescent="0.2">
      <c r="A90" s="136" t="s">
        <v>618</v>
      </c>
      <c r="B90" s="95" t="s">
        <v>447</v>
      </c>
      <c r="C90" s="95"/>
      <c r="D90" s="95"/>
      <c r="E90" s="95"/>
      <c r="F90" s="95"/>
      <c r="G90" s="95"/>
      <c r="H90" s="69"/>
      <c r="I90" s="95"/>
      <c r="J90" s="196">
        <v>180.58</v>
      </c>
      <c r="K90" s="64"/>
      <c r="L90" s="70"/>
      <c r="M90" s="137">
        <f t="shared" si="6"/>
        <v>180.58</v>
      </c>
      <c r="N90" s="143">
        <v>45.25</v>
      </c>
      <c r="O90" s="143">
        <v>45.25</v>
      </c>
      <c r="P90" s="143">
        <v>45.25</v>
      </c>
      <c r="Q90" s="143">
        <v>45.25</v>
      </c>
      <c r="R90" s="138" t="s">
        <v>619</v>
      </c>
      <c r="S90" s="315"/>
      <c r="T90" s="95" t="s">
        <v>292</v>
      </c>
      <c r="U90" s="95"/>
      <c r="V90" s="73"/>
    </row>
    <row r="91" spans="1:22" x14ac:dyDescent="0.2">
      <c r="A91" s="136" t="s">
        <v>620</v>
      </c>
      <c r="B91" s="95" t="s">
        <v>447</v>
      </c>
      <c r="C91" s="95"/>
      <c r="D91" s="95"/>
      <c r="E91" s="95"/>
      <c r="F91" s="95"/>
      <c r="G91" s="95"/>
      <c r="H91" s="69"/>
      <c r="I91" s="95"/>
      <c r="J91" s="196">
        <v>138.94</v>
      </c>
      <c r="K91" s="64"/>
      <c r="L91" s="70"/>
      <c r="M91" s="137">
        <f t="shared" si="6"/>
        <v>138.94</v>
      </c>
      <c r="N91" s="143">
        <v>34.75</v>
      </c>
      <c r="O91" s="143">
        <v>34.75</v>
      </c>
      <c r="P91" s="143">
        <v>34.75</v>
      </c>
      <c r="Q91" s="143">
        <v>34.75</v>
      </c>
      <c r="R91" s="138" t="s">
        <v>621</v>
      </c>
      <c r="S91" s="315"/>
      <c r="T91" s="95" t="s">
        <v>292</v>
      </c>
      <c r="U91" s="95"/>
      <c r="V91" s="73"/>
    </row>
    <row r="92" spans="1:22" x14ac:dyDescent="0.2">
      <c r="A92" s="136" t="s">
        <v>622</v>
      </c>
      <c r="B92" s="95" t="s">
        <v>523</v>
      </c>
      <c r="C92" s="95"/>
      <c r="D92" s="95"/>
      <c r="E92" s="95"/>
      <c r="F92" s="95"/>
      <c r="G92" s="95"/>
      <c r="H92" s="69"/>
      <c r="I92" s="95"/>
      <c r="J92" s="196">
        <v>8752.2999999999993</v>
      </c>
      <c r="K92" s="64"/>
      <c r="L92" s="70"/>
      <c r="M92" s="137">
        <f t="shared" si="6"/>
        <v>8752.2999999999993</v>
      </c>
      <c r="N92" s="70">
        <v>2188</v>
      </c>
      <c r="O92" s="70">
        <v>2188</v>
      </c>
      <c r="P92" s="70">
        <v>2188</v>
      </c>
      <c r="Q92" s="70">
        <v>2188</v>
      </c>
      <c r="R92" s="138" t="s">
        <v>623</v>
      </c>
      <c r="S92" s="315"/>
      <c r="T92" s="95" t="s">
        <v>292</v>
      </c>
      <c r="U92" s="95"/>
      <c r="V92" s="73"/>
    </row>
    <row r="93" spans="1:22" x14ac:dyDescent="0.2">
      <c r="A93" s="136" t="s">
        <v>624</v>
      </c>
      <c r="B93" s="95" t="s">
        <v>447</v>
      </c>
      <c r="C93" s="95"/>
      <c r="D93" s="95"/>
      <c r="E93" s="95"/>
      <c r="F93" s="196">
        <v>2</v>
      </c>
      <c r="G93" s="95"/>
      <c r="H93" s="69"/>
      <c r="I93" s="95"/>
      <c r="J93" s="196">
        <v>30</v>
      </c>
      <c r="K93" s="64"/>
      <c r="L93" s="70"/>
      <c r="M93" s="137">
        <f t="shared" si="6"/>
        <v>32</v>
      </c>
      <c r="N93" s="70">
        <v>8</v>
      </c>
      <c r="O93" s="70">
        <v>8</v>
      </c>
      <c r="P93" s="70">
        <v>8</v>
      </c>
      <c r="Q93" s="70">
        <v>8</v>
      </c>
      <c r="R93" s="138" t="s">
        <v>625</v>
      </c>
      <c r="S93" s="315"/>
      <c r="T93" s="95" t="s">
        <v>626</v>
      </c>
      <c r="U93" s="95" t="s">
        <v>505</v>
      </c>
      <c r="V93" s="73"/>
    </row>
    <row r="94" spans="1:22" x14ac:dyDescent="0.2">
      <c r="A94" s="136" t="s">
        <v>627</v>
      </c>
      <c r="B94" s="95" t="s">
        <v>447</v>
      </c>
      <c r="C94" s="95"/>
      <c r="D94" s="95"/>
      <c r="E94" s="95"/>
      <c r="F94" s="95"/>
      <c r="G94" s="95"/>
      <c r="H94" s="69"/>
      <c r="I94" s="95"/>
      <c r="J94" s="196">
        <v>220.91</v>
      </c>
      <c r="K94" s="64"/>
      <c r="L94" s="70"/>
      <c r="M94" s="137">
        <f t="shared" si="6"/>
        <v>220.91</v>
      </c>
      <c r="N94" s="70">
        <v>56</v>
      </c>
      <c r="O94" s="70">
        <v>55</v>
      </c>
      <c r="P94" s="70">
        <v>55</v>
      </c>
      <c r="Q94" s="70">
        <v>55</v>
      </c>
      <c r="R94" s="138" t="s">
        <v>628</v>
      </c>
      <c r="S94" s="315"/>
      <c r="T94" s="95"/>
      <c r="U94" s="95"/>
      <c r="V94" s="73"/>
    </row>
    <row r="95" spans="1:22" x14ac:dyDescent="0.2">
      <c r="A95" s="136" t="s">
        <v>629</v>
      </c>
      <c r="B95" s="95" t="s">
        <v>447</v>
      </c>
      <c r="C95" s="95"/>
      <c r="D95" s="95"/>
      <c r="E95" s="95"/>
      <c r="F95" s="95"/>
      <c r="G95" s="196">
        <v>0.5</v>
      </c>
      <c r="H95" s="69"/>
      <c r="I95" s="196">
        <v>1</v>
      </c>
      <c r="J95" s="95"/>
      <c r="K95" s="64"/>
      <c r="L95" s="70"/>
      <c r="M95" s="137">
        <f t="shared" si="6"/>
        <v>1.5</v>
      </c>
      <c r="N95" s="70">
        <v>1</v>
      </c>
      <c r="O95" s="70"/>
      <c r="P95" s="70">
        <v>1</v>
      </c>
      <c r="Q95" s="70"/>
      <c r="R95" s="138"/>
      <c r="S95" s="315"/>
      <c r="T95" s="146" t="s">
        <v>630</v>
      </c>
      <c r="U95" s="95" t="s">
        <v>505</v>
      </c>
      <c r="V95" s="73"/>
    </row>
    <row r="96" spans="1:22" x14ac:dyDescent="0.2">
      <c r="A96" s="136" t="s">
        <v>631</v>
      </c>
      <c r="B96" s="95" t="s">
        <v>632</v>
      </c>
      <c r="C96" s="196">
        <v>3</v>
      </c>
      <c r="D96" s="196">
        <v>5</v>
      </c>
      <c r="E96" s="196">
        <v>3</v>
      </c>
      <c r="F96" s="196">
        <v>2</v>
      </c>
      <c r="G96" s="196">
        <v>10</v>
      </c>
      <c r="H96" s="69"/>
      <c r="I96" s="196">
        <v>2</v>
      </c>
      <c r="J96" s="95"/>
      <c r="K96" s="64"/>
      <c r="L96" s="70"/>
      <c r="M96" s="137">
        <f t="shared" si="6"/>
        <v>25</v>
      </c>
      <c r="N96" s="70">
        <v>6</v>
      </c>
      <c r="O96" s="70">
        <v>7</v>
      </c>
      <c r="P96" s="70">
        <v>7</v>
      </c>
      <c r="Q96" s="70">
        <v>5</v>
      </c>
      <c r="R96" s="138" t="s">
        <v>633</v>
      </c>
      <c r="S96" s="315"/>
      <c r="T96" s="95" t="s">
        <v>479</v>
      </c>
      <c r="U96" s="95" t="s">
        <v>505</v>
      </c>
      <c r="V96" s="73"/>
    </row>
    <row r="97" spans="1:22" x14ac:dyDescent="0.2">
      <c r="A97" s="136" t="s">
        <v>634</v>
      </c>
      <c r="B97" s="95" t="s">
        <v>272</v>
      </c>
      <c r="C97" s="196">
        <v>3</v>
      </c>
      <c r="D97" s="196">
        <v>5</v>
      </c>
      <c r="E97" s="196">
        <v>5</v>
      </c>
      <c r="F97" s="196">
        <v>2</v>
      </c>
      <c r="G97" s="196">
        <v>10</v>
      </c>
      <c r="H97" s="69"/>
      <c r="I97" s="95"/>
      <c r="J97" s="196">
        <v>30</v>
      </c>
      <c r="K97" s="64"/>
      <c r="L97" s="70"/>
      <c r="M97" s="137">
        <f t="shared" si="6"/>
        <v>55</v>
      </c>
      <c r="N97" s="70">
        <v>30</v>
      </c>
      <c r="O97" s="70">
        <v>8</v>
      </c>
      <c r="P97" s="70">
        <v>8</v>
      </c>
      <c r="Q97" s="70">
        <v>9</v>
      </c>
      <c r="R97" s="138" t="s">
        <v>635</v>
      </c>
      <c r="S97" s="315"/>
      <c r="T97" s="95" t="s">
        <v>479</v>
      </c>
      <c r="U97" s="95" t="s">
        <v>505</v>
      </c>
      <c r="V97" s="73"/>
    </row>
    <row r="98" spans="1:22" x14ac:dyDescent="0.2">
      <c r="A98" s="136" t="s">
        <v>636</v>
      </c>
      <c r="B98" s="95" t="s">
        <v>447</v>
      </c>
      <c r="C98" s="95"/>
      <c r="D98" s="95"/>
      <c r="E98" s="95"/>
      <c r="F98" s="95"/>
      <c r="G98" s="95"/>
      <c r="H98" s="199">
        <v>100</v>
      </c>
      <c r="I98" s="95"/>
      <c r="J98" s="196">
        <v>100</v>
      </c>
      <c r="K98" s="64"/>
      <c r="L98" s="70"/>
      <c r="M98" s="137">
        <f t="shared" si="6"/>
        <v>200</v>
      </c>
      <c r="N98" s="143">
        <v>50</v>
      </c>
      <c r="O98" s="143">
        <v>50</v>
      </c>
      <c r="P98" s="143">
        <v>50</v>
      </c>
      <c r="Q98" s="143">
        <v>50</v>
      </c>
      <c r="R98" s="138" t="s">
        <v>637</v>
      </c>
      <c r="S98" s="315"/>
      <c r="T98" s="95" t="s">
        <v>531</v>
      </c>
      <c r="U98" s="95" t="s">
        <v>505</v>
      </c>
      <c r="V98" s="73"/>
    </row>
    <row r="99" spans="1:22" x14ac:dyDescent="0.2">
      <c r="A99" s="136" t="s">
        <v>741</v>
      </c>
      <c r="B99" s="95" t="s">
        <v>447</v>
      </c>
      <c r="C99" s="95"/>
      <c r="D99" s="95"/>
      <c r="E99" s="95"/>
      <c r="F99" s="95"/>
      <c r="G99" s="95"/>
      <c r="H99" s="69"/>
      <c r="I99" s="95"/>
      <c r="J99" s="196">
        <v>50</v>
      </c>
      <c r="K99" s="64"/>
      <c r="L99" s="70"/>
      <c r="M99" s="137">
        <f t="shared" si="6"/>
        <v>50</v>
      </c>
      <c r="N99" s="145">
        <v>12</v>
      </c>
      <c r="O99" s="145">
        <v>13</v>
      </c>
      <c r="P99" s="145">
        <v>13</v>
      </c>
      <c r="Q99" s="145">
        <v>12</v>
      </c>
      <c r="R99" s="138"/>
      <c r="S99" s="315"/>
      <c r="T99" s="95"/>
      <c r="U99" s="95"/>
      <c r="V99" s="73"/>
    </row>
    <row r="100" spans="1:22" x14ac:dyDescent="0.2">
      <c r="A100" s="136" t="s">
        <v>638</v>
      </c>
      <c r="B100" s="95" t="s">
        <v>447</v>
      </c>
      <c r="C100" s="95"/>
      <c r="D100" s="95"/>
      <c r="E100" s="95"/>
      <c r="F100" s="95"/>
      <c r="G100" s="95"/>
      <c r="H100" s="199">
        <v>50</v>
      </c>
      <c r="I100" s="95"/>
      <c r="J100" s="196">
        <v>200</v>
      </c>
      <c r="K100" s="64"/>
      <c r="L100" s="70"/>
      <c r="M100" s="137">
        <f t="shared" si="6"/>
        <v>250</v>
      </c>
      <c r="N100" s="70">
        <v>62</v>
      </c>
      <c r="O100" s="70">
        <v>63</v>
      </c>
      <c r="P100" s="70">
        <v>62</v>
      </c>
      <c r="Q100" s="70">
        <v>63</v>
      </c>
      <c r="R100" s="138" t="s">
        <v>639</v>
      </c>
      <c r="S100" s="315"/>
      <c r="T100" s="95" t="s">
        <v>479</v>
      </c>
      <c r="U100" s="95" t="s">
        <v>505</v>
      </c>
      <c r="V100" s="73"/>
    </row>
    <row r="101" spans="1:22" x14ac:dyDescent="0.2">
      <c r="A101" s="136" t="s">
        <v>640</v>
      </c>
      <c r="B101" s="95" t="s">
        <v>272</v>
      </c>
      <c r="C101" s="196">
        <v>3</v>
      </c>
      <c r="D101" s="196">
        <v>5</v>
      </c>
      <c r="E101" s="196">
        <v>2</v>
      </c>
      <c r="F101" s="196">
        <v>2</v>
      </c>
      <c r="G101" s="196">
        <v>1</v>
      </c>
      <c r="H101" s="199">
        <v>10</v>
      </c>
      <c r="I101" s="95"/>
      <c r="J101" s="196">
        <v>2</v>
      </c>
      <c r="K101" s="64"/>
      <c r="L101" s="70"/>
      <c r="M101" s="137">
        <f t="shared" si="6"/>
        <v>25</v>
      </c>
      <c r="N101" s="70">
        <v>10</v>
      </c>
      <c r="O101" s="70">
        <v>10</v>
      </c>
      <c r="P101" s="70">
        <v>5</v>
      </c>
      <c r="Q101" s="70"/>
      <c r="R101" s="138"/>
      <c r="S101" s="315"/>
      <c r="T101" s="95" t="s">
        <v>641</v>
      </c>
      <c r="U101" s="95" t="s">
        <v>505</v>
      </c>
      <c r="V101" s="73"/>
    </row>
    <row r="102" spans="1:22" x14ac:dyDescent="0.2">
      <c r="A102" s="136" t="s">
        <v>642</v>
      </c>
      <c r="B102" s="95" t="s">
        <v>272</v>
      </c>
      <c r="C102" s="196">
        <v>20</v>
      </c>
      <c r="D102" s="196">
        <v>30</v>
      </c>
      <c r="E102" s="196">
        <v>30</v>
      </c>
      <c r="F102" s="196">
        <v>5</v>
      </c>
      <c r="G102" s="95"/>
      <c r="H102" s="69"/>
      <c r="I102" s="95"/>
      <c r="J102" s="95"/>
      <c r="K102" s="64"/>
      <c r="L102" s="206">
        <v>20</v>
      </c>
      <c r="M102" s="137">
        <f t="shared" si="6"/>
        <v>105</v>
      </c>
      <c r="N102" s="70">
        <v>30</v>
      </c>
      <c r="O102" s="70">
        <v>25</v>
      </c>
      <c r="P102" s="70">
        <v>25</v>
      </c>
      <c r="Q102" s="70">
        <v>25</v>
      </c>
      <c r="R102" s="138"/>
      <c r="S102" s="315"/>
      <c r="T102" s="95" t="s">
        <v>643</v>
      </c>
      <c r="U102" s="95" t="s">
        <v>505</v>
      </c>
      <c r="V102" s="73"/>
    </row>
    <row r="103" spans="1:22" x14ac:dyDescent="0.2">
      <c r="A103" s="136" t="s">
        <v>644</v>
      </c>
      <c r="B103" s="95" t="s">
        <v>272</v>
      </c>
      <c r="C103" s="196">
        <v>10</v>
      </c>
      <c r="D103" s="196">
        <v>10</v>
      </c>
      <c r="E103" s="196">
        <v>10</v>
      </c>
      <c r="F103" s="95"/>
      <c r="G103" s="95"/>
      <c r="H103" s="69"/>
      <c r="I103" s="95"/>
      <c r="J103" s="95"/>
      <c r="K103" s="64"/>
      <c r="L103" s="206">
        <v>12</v>
      </c>
      <c r="M103" s="137">
        <f t="shared" si="6"/>
        <v>42</v>
      </c>
      <c r="N103" s="70">
        <v>11</v>
      </c>
      <c r="O103" s="70">
        <v>10</v>
      </c>
      <c r="P103" s="70">
        <v>11</v>
      </c>
      <c r="Q103" s="70">
        <v>10</v>
      </c>
      <c r="R103" s="138"/>
      <c r="S103" s="315"/>
      <c r="T103" s="95" t="s">
        <v>643</v>
      </c>
      <c r="U103" s="95" t="s">
        <v>505</v>
      </c>
      <c r="V103" s="73"/>
    </row>
    <row r="104" spans="1:22" x14ac:dyDescent="0.2">
      <c r="A104" s="136" t="s">
        <v>645</v>
      </c>
      <c r="B104" s="95" t="s">
        <v>272</v>
      </c>
      <c r="C104" s="196">
        <v>10</v>
      </c>
      <c r="D104" s="196">
        <v>10</v>
      </c>
      <c r="E104" s="196">
        <v>10</v>
      </c>
      <c r="F104" s="196">
        <v>2</v>
      </c>
      <c r="G104" s="196">
        <v>10</v>
      </c>
      <c r="H104" s="199">
        <v>500</v>
      </c>
      <c r="I104" s="196">
        <v>5</v>
      </c>
      <c r="J104" s="196">
        <v>30</v>
      </c>
      <c r="K104" s="64"/>
      <c r="L104" s="206">
        <v>36</v>
      </c>
      <c r="M104" s="137">
        <f t="shared" si="6"/>
        <v>613</v>
      </c>
      <c r="N104" s="70">
        <v>154</v>
      </c>
      <c r="O104" s="70">
        <v>153</v>
      </c>
      <c r="P104" s="70">
        <v>153</v>
      </c>
      <c r="Q104" s="70">
        <v>153</v>
      </c>
      <c r="R104" s="138"/>
      <c r="S104" s="315"/>
      <c r="T104" s="95" t="s">
        <v>643</v>
      </c>
      <c r="U104" s="95" t="s">
        <v>505</v>
      </c>
      <c r="V104" s="73"/>
    </row>
    <row r="105" spans="1:22" x14ac:dyDescent="0.2">
      <c r="A105" s="136" t="s">
        <v>646</v>
      </c>
      <c r="B105" s="95" t="s">
        <v>272</v>
      </c>
      <c r="C105" s="196">
        <v>10</v>
      </c>
      <c r="D105" s="196">
        <v>10</v>
      </c>
      <c r="E105" s="196">
        <v>10</v>
      </c>
      <c r="F105" s="196">
        <v>2</v>
      </c>
      <c r="G105" s="196">
        <v>10</v>
      </c>
      <c r="H105" s="199">
        <v>500</v>
      </c>
      <c r="I105" s="196">
        <v>5</v>
      </c>
      <c r="J105" s="196">
        <v>50</v>
      </c>
      <c r="K105" s="64"/>
      <c r="L105" s="206">
        <v>36</v>
      </c>
      <c r="M105" s="137">
        <f t="shared" si="6"/>
        <v>633</v>
      </c>
      <c r="N105" s="70">
        <v>158</v>
      </c>
      <c r="O105" s="70">
        <v>158</v>
      </c>
      <c r="P105" s="70">
        <v>158</v>
      </c>
      <c r="Q105" s="70">
        <v>159</v>
      </c>
      <c r="R105" s="138"/>
      <c r="S105" s="315"/>
      <c r="T105" s="95" t="s">
        <v>643</v>
      </c>
      <c r="U105" s="95" t="s">
        <v>505</v>
      </c>
      <c r="V105" s="73"/>
    </row>
    <row r="106" spans="1:22" x14ac:dyDescent="0.2">
      <c r="A106" s="136" t="s">
        <v>647</v>
      </c>
      <c r="B106" s="95" t="s">
        <v>648</v>
      </c>
      <c r="C106" s="196">
        <v>4</v>
      </c>
      <c r="D106" s="196">
        <v>4</v>
      </c>
      <c r="E106" s="196">
        <v>4</v>
      </c>
      <c r="F106" s="196">
        <v>2</v>
      </c>
      <c r="G106" s="196">
        <v>8</v>
      </c>
      <c r="H106" s="199">
        <v>200</v>
      </c>
      <c r="I106" s="196">
        <v>5</v>
      </c>
      <c r="J106" s="196">
        <v>12</v>
      </c>
      <c r="K106" s="64"/>
      <c r="L106" s="206">
        <v>24</v>
      </c>
      <c r="M106" s="137">
        <f t="shared" si="6"/>
        <v>263</v>
      </c>
      <c r="N106" s="70">
        <v>65</v>
      </c>
      <c r="O106" s="70">
        <v>66</v>
      </c>
      <c r="P106" s="70">
        <f>M106/4</f>
        <v>65.75</v>
      </c>
      <c r="Q106" s="70">
        <f>M106/4</f>
        <v>65.75</v>
      </c>
      <c r="R106" s="138"/>
      <c r="S106" s="315"/>
      <c r="T106" s="95" t="s">
        <v>643</v>
      </c>
      <c r="U106" s="95" t="s">
        <v>505</v>
      </c>
      <c r="V106" s="73"/>
    </row>
    <row r="107" spans="1:22" x14ac:dyDescent="0.2">
      <c r="A107" s="136" t="s">
        <v>649</v>
      </c>
      <c r="B107" s="95" t="s">
        <v>272</v>
      </c>
      <c r="C107" s="196">
        <v>20</v>
      </c>
      <c r="D107" s="196">
        <v>20</v>
      </c>
      <c r="E107" s="196">
        <v>20</v>
      </c>
      <c r="F107" s="196">
        <v>4</v>
      </c>
      <c r="G107" s="196">
        <v>30</v>
      </c>
      <c r="H107" s="199">
        <v>100</v>
      </c>
      <c r="I107" s="196">
        <v>10</v>
      </c>
      <c r="J107" s="196">
        <v>50</v>
      </c>
      <c r="K107" s="64"/>
      <c r="L107" s="206">
        <v>33</v>
      </c>
      <c r="M107" s="137">
        <f t="shared" si="6"/>
        <v>287</v>
      </c>
      <c r="N107" s="70">
        <v>72</v>
      </c>
      <c r="O107" s="70">
        <v>72</v>
      </c>
      <c r="P107" s="70">
        <v>72</v>
      </c>
      <c r="Q107" s="70">
        <v>71</v>
      </c>
      <c r="R107" s="138"/>
      <c r="S107" s="315"/>
      <c r="T107" s="95" t="s">
        <v>643</v>
      </c>
      <c r="U107" s="95" t="s">
        <v>505</v>
      </c>
      <c r="V107" s="73"/>
    </row>
    <row r="108" spans="1:22" x14ac:dyDescent="0.2">
      <c r="A108" s="136" t="s">
        <v>650</v>
      </c>
      <c r="B108" s="95" t="s">
        <v>272</v>
      </c>
      <c r="C108" s="196">
        <v>10</v>
      </c>
      <c r="D108" s="196">
        <v>10</v>
      </c>
      <c r="E108" s="196">
        <v>5</v>
      </c>
      <c r="F108" s="196">
        <v>1</v>
      </c>
      <c r="G108" s="196">
        <v>30</v>
      </c>
      <c r="H108" s="199">
        <v>50</v>
      </c>
      <c r="I108" s="196">
        <v>1</v>
      </c>
      <c r="J108" s="196">
        <v>10</v>
      </c>
      <c r="K108" s="64"/>
      <c r="L108" s="206">
        <v>5</v>
      </c>
      <c r="M108" s="137">
        <f t="shared" ref="M108:M139" si="7">SUM(C108:J108,K108:L108)</f>
        <v>122</v>
      </c>
      <c r="N108" s="70">
        <v>32</v>
      </c>
      <c r="O108" s="70">
        <v>30</v>
      </c>
      <c r="P108" s="70">
        <v>30</v>
      </c>
      <c r="Q108" s="70">
        <v>30</v>
      </c>
      <c r="R108" s="138"/>
      <c r="S108" s="315"/>
      <c r="T108" s="95" t="s">
        <v>643</v>
      </c>
      <c r="U108" s="95" t="s">
        <v>505</v>
      </c>
      <c r="V108" s="73"/>
    </row>
    <row r="109" spans="1:22" x14ac:dyDescent="0.2">
      <c r="A109" s="136" t="s">
        <v>651</v>
      </c>
      <c r="B109" s="95" t="s">
        <v>272</v>
      </c>
      <c r="C109" s="196">
        <v>1</v>
      </c>
      <c r="D109" s="196">
        <v>1</v>
      </c>
      <c r="E109" s="196">
        <v>1</v>
      </c>
      <c r="F109" s="196">
        <v>1</v>
      </c>
      <c r="G109" s="196">
        <v>4</v>
      </c>
      <c r="H109" s="199">
        <v>50</v>
      </c>
      <c r="I109" s="196">
        <v>1</v>
      </c>
      <c r="J109" s="196">
        <v>10</v>
      </c>
      <c r="K109" s="64"/>
      <c r="L109" s="206">
        <v>10</v>
      </c>
      <c r="M109" s="137">
        <f t="shared" si="7"/>
        <v>79</v>
      </c>
      <c r="N109" s="70">
        <v>20</v>
      </c>
      <c r="O109" s="70">
        <v>20</v>
      </c>
      <c r="P109" s="70">
        <v>20</v>
      </c>
      <c r="Q109" s="70">
        <v>19</v>
      </c>
      <c r="R109" s="138"/>
      <c r="S109" s="315"/>
      <c r="T109" s="95" t="s">
        <v>643</v>
      </c>
      <c r="U109" s="95" t="s">
        <v>505</v>
      </c>
      <c r="V109" s="73"/>
    </row>
    <row r="110" spans="1:22" x14ac:dyDescent="0.2">
      <c r="A110" s="136" t="s">
        <v>652</v>
      </c>
      <c r="B110" s="95" t="s">
        <v>272</v>
      </c>
      <c r="C110" s="196">
        <v>1</v>
      </c>
      <c r="D110" s="196">
        <v>1</v>
      </c>
      <c r="E110" s="196">
        <v>1</v>
      </c>
      <c r="F110" s="196">
        <v>1</v>
      </c>
      <c r="G110" s="196">
        <v>2</v>
      </c>
      <c r="H110" s="199">
        <v>100</v>
      </c>
      <c r="I110" s="95"/>
      <c r="J110" s="196">
        <v>2</v>
      </c>
      <c r="K110" s="64"/>
      <c r="L110" s="206">
        <v>4</v>
      </c>
      <c r="M110" s="137">
        <f t="shared" si="7"/>
        <v>112</v>
      </c>
      <c r="N110" s="70">
        <v>28</v>
      </c>
      <c r="O110" s="70">
        <v>28</v>
      </c>
      <c r="P110" s="70">
        <v>28</v>
      </c>
      <c r="Q110" s="70">
        <v>28</v>
      </c>
      <c r="R110" s="138"/>
      <c r="S110" s="315"/>
      <c r="T110" s="95" t="s">
        <v>643</v>
      </c>
      <c r="U110" s="95" t="s">
        <v>505</v>
      </c>
      <c r="V110" s="73"/>
    </row>
    <row r="111" spans="1:22" x14ac:dyDescent="0.2">
      <c r="A111" s="136" t="s">
        <v>653</v>
      </c>
      <c r="B111" s="95" t="s">
        <v>272</v>
      </c>
      <c r="C111" s="196">
        <v>3</v>
      </c>
      <c r="D111" s="196">
        <v>5</v>
      </c>
      <c r="E111" s="196">
        <v>5</v>
      </c>
      <c r="F111" s="196">
        <v>2</v>
      </c>
      <c r="G111" s="196">
        <v>4</v>
      </c>
      <c r="H111" s="199">
        <v>20</v>
      </c>
      <c r="I111" s="196">
        <v>2</v>
      </c>
      <c r="J111" s="196">
        <v>2</v>
      </c>
      <c r="K111" s="64"/>
      <c r="L111" s="206">
        <v>6</v>
      </c>
      <c r="M111" s="137">
        <f t="shared" si="7"/>
        <v>49</v>
      </c>
      <c r="N111" s="70">
        <v>13</v>
      </c>
      <c r="O111" s="70">
        <f>M111/4</f>
        <v>12.25</v>
      </c>
      <c r="P111" s="70">
        <v>12</v>
      </c>
      <c r="Q111" s="70">
        <f>M111/4</f>
        <v>12.25</v>
      </c>
      <c r="R111" s="138"/>
      <c r="S111" s="315"/>
      <c r="T111" s="95" t="s">
        <v>643</v>
      </c>
      <c r="U111" s="95" t="s">
        <v>505</v>
      </c>
      <c r="V111" s="73"/>
    </row>
    <row r="112" spans="1:22" x14ac:dyDescent="0.2">
      <c r="A112" s="136" t="s">
        <v>654</v>
      </c>
      <c r="B112" s="95" t="s">
        <v>272</v>
      </c>
      <c r="C112" s="196">
        <v>1</v>
      </c>
      <c r="D112" s="196">
        <v>1</v>
      </c>
      <c r="E112" s="196">
        <v>1</v>
      </c>
      <c r="F112" s="196">
        <v>1</v>
      </c>
      <c r="G112" s="196">
        <v>1</v>
      </c>
      <c r="H112" s="69"/>
      <c r="I112" s="196">
        <v>1</v>
      </c>
      <c r="J112" s="196">
        <v>4</v>
      </c>
      <c r="K112" s="64"/>
      <c r="L112" s="206">
        <v>12</v>
      </c>
      <c r="M112" s="137">
        <f t="shared" si="7"/>
        <v>22</v>
      </c>
      <c r="N112" s="70">
        <v>7</v>
      </c>
      <c r="O112" s="70">
        <v>5</v>
      </c>
      <c r="P112" s="70">
        <v>5</v>
      </c>
      <c r="Q112" s="70">
        <v>5</v>
      </c>
      <c r="R112" s="138"/>
      <c r="S112" s="315"/>
      <c r="T112" s="95" t="s">
        <v>643</v>
      </c>
      <c r="U112" s="95" t="s">
        <v>505</v>
      </c>
      <c r="V112" s="73"/>
    </row>
    <row r="113" spans="1:22" x14ac:dyDescent="0.2">
      <c r="A113" s="136" t="s">
        <v>655</v>
      </c>
      <c r="B113" s="95" t="s">
        <v>272</v>
      </c>
      <c r="C113" s="196">
        <v>15</v>
      </c>
      <c r="D113" s="196">
        <v>15</v>
      </c>
      <c r="E113" s="196">
        <v>15</v>
      </c>
      <c r="F113" s="196">
        <v>20</v>
      </c>
      <c r="G113" s="196">
        <v>15</v>
      </c>
      <c r="H113" s="199">
        <v>1000</v>
      </c>
      <c r="I113" s="196">
        <v>15</v>
      </c>
      <c r="J113" s="196">
        <v>20</v>
      </c>
      <c r="K113" s="64"/>
      <c r="L113" s="206">
        <v>200</v>
      </c>
      <c r="M113" s="137">
        <f t="shared" si="7"/>
        <v>1315</v>
      </c>
      <c r="N113" s="70">
        <v>329</v>
      </c>
      <c r="O113" s="70">
        <v>328</v>
      </c>
      <c r="P113" s="70">
        <v>328</v>
      </c>
      <c r="Q113" s="70">
        <v>329</v>
      </c>
      <c r="R113" s="138"/>
      <c r="S113" s="315"/>
      <c r="T113" s="95" t="s">
        <v>643</v>
      </c>
      <c r="U113" s="95" t="s">
        <v>505</v>
      </c>
      <c r="V113" s="73"/>
    </row>
    <row r="114" spans="1:22" x14ac:dyDescent="0.2">
      <c r="A114" s="136" t="s">
        <v>656</v>
      </c>
      <c r="B114" s="95" t="s">
        <v>272</v>
      </c>
      <c r="C114" s="196">
        <v>15</v>
      </c>
      <c r="D114" s="196">
        <v>15</v>
      </c>
      <c r="E114" s="196">
        <v>15</v>
      </c>
      <c r="F114" s="196">
        <v>5</v>
      </c>
      <c r="G114" s="196">
        <v>20</v>
      </c>
      <c r="H114" s="199">
        <v>1000</v>
      </c>
      <c r="I114" s="196">
        <v>15</v>
      </c>
      <c r="J114" s="196">
        <v>20</v>
      </c>
      <c r="K114" s="64"/>
      <c r="L114" s="206">
        <v>200</v>
      </c>
      <c r="M114" s="137">
        <f t="shared" si="7"/>
        <v>1305</v>
      </c>
      <c r="N114" s="70">
        <v>300</v>
      </c>
      <c r="O114" s="70">
        <v>250</v>
      </c>
      <c r="P114" s="70">
        <v>255</v>
      </c>
      <c r="Q114" s="70">
        <v>500</v>
      </c>
      <c r="R114" s="138"/>
      <c r="S114" s="315"/>
      <c r="T114" s="95" t="s">
        <v>643</v>
      </c>
      <c r="U114" s="95" t="s">
        <v>505</v>
      </c>
      <c r="V114" s="73"/>
    </row>
    <row r="115" spans="1:22" x14ac:dyDescent="0.2">
      <c r="A115" s="136" t="s">
        <v>657</v>
      </c>
      <c r="B115" s="95" t="s">
        <v>272</v>
      </c>
      <c r="C115" s="95"/>
      <c r="D115" s="95"/>
      <c r="E115" s="95"/>
      <c r="F115" s="196">
        <v>5</v>
      </c>
      <c r="G115" s="196">
        <v>20</v>
      </c>
      <c r="H115" s="199">
        <v>300</v>
      </c>
      <c r="I115" s="196">
        <v>20</v>
      </c>
      <c r="J115" s="196">
        <v>20</v>
      </c>
      <c r="K115" s="64"/>
      <c r="L115" s="206">
        <v>70</v>
      </c>
      <c r="M115" s="137">
        <f t="shared" si="7"/>
        <v>435</v>
      </c>
      <c r="N115" s="70">
        <v>108</v>
      </c>
      <c r="O115" s="70">
        <v>109</v>
      </c>
      <c r="P115" s="70">
        <v>109</v>
      </c>
      <c r="Q115" s="70">
        <v>108</v>
      </c>
      <c r="R115" s="138"/>
      <c r="S115" s="315"/>
      <c r="T115" s="95" t="s">
        <v>643</v>
      </c>
      <c r="U115" s="95" t="s">
        <v>505</v>
      </c>
      <c r="V115" s="73"/>
    </row>
    <row r="116" spans="1:22" x14ac:dyDescent="0.2">
      <c r="A116" s="136" t="s">
        <v>658</v>
      </c>
      <c r="B116" s="95" t="s">
        <v>648</v>
      </c>
      <c r="C116" s="196">
        <v>1</v>
      </c>
      <c r="D116" s="196">
        <v>1</v>
      </c>
      <c r="E116" s="196">
        <v>1</v>
      </c>
      <c r="F116" s="196">
        <v>1</v>
      </c>
      <c r="G116" s="196">
        <v>3</v>
      </c>
      <c r="H116" s="199">
        <v>100</v>
      </c>
      <c r="I116" s="196">
        <v>1</v>
      </c>
      <c r="J116" s="196">
        <v>10</v>
      </c>
      <c r="K116" s="64"/>
      <c r="L116" s="206">
        <v>12</v>
      </c>
      <c r="M116" s="137">
        <f t="shared" si="7"/>
        <v>130</v>
      </c>
      <c r="N116" s="70">
        <v>32</v>
      </c>
      <c r="O116" s="70">
        <f>M116/4</f>
        <v>32.5</v>
      </c>
      <c r="P116" s="70">
        <v>32</v>
      </c>
      <c r="Q116" s="70">
        <f>M116/4</f>
        <v>32.5</v>
      </c>
      <c r="R116" s="138"/>
      <c r="S116" s="315"/>
      <c r="T116" s="95" t="s">
        <v>643</v>
      </c>
      <c r="U116" s="95" t="s">
        <v>505</v>
      </c>
      <c r="V116" s="73"/>
    </row>
    <row r="117" spans="1:22" x14ac:dyDescent="0.2">
      <c r="A117" s="136" t="s">
        <v>659</v>
      </c>
      <c r="B117" s="95" t="s">
        <v>648</v>
      </c>
      <c r="C117" s="196">
        <v>1</v>
      </c>
      <c r="D117" s="196">
        <v>1</v>
      </c>
      <c r="E117" s="196">
        <v>1</v>
      </c>
      <c r="F117" s="196">
        <v>1</v>
      </c>
      <c r="G117" s="95"/>
      <c r="H117" s="199">
        <v>100</v>
      </c>
      <c r="I117" s="196">
        <v>1</v>
      </c>
      <c r="J117" s="196">
        <v>15</v>
      </c>
      <c r="K117" s="64"/>
      <c r="L117" s="206">
        <v>12</v>
      </c>
      <c r="M117" s="137">
        <f t="shared" si="7"/>
        <v>132</v>
      </c>
      <c r="N117" s="70">
        <v>33</v>
      </c>
      <c r="O117" s="70">
        <v>33</v>
      </c>
      <c r="P117" s="70">
        <v>33</v>
      </c>
      <c r="Q117" s="70">
        <v>33</v>
      </c>
      <c r="R117" s="138"/>
      <c r="S117" s="315"/>
      <c r="T117" s="95" t="s">
        <v>643</v>
      </c>
      <c r="U117" s="95" t="s">
        <v>505</v>
      </c>
      <c r="V117" s="73"/>
    </row>
    <row r="118" spans="1:22" x14ac:dyDescent="0.2">
      <c r="A118" s="136" t="s">
        <v>660</v>
      </c>
      <c r="B118" s="95" t="s">
        <v>272</v>
      </c>
      <c r="C118" s="196">
        <v>3</v>
      </c>
      <c r="D118" s="196">
        <v>2</v>
      </c>
      <c r="E118" s="196">
        <v>2</v>
      </c>
      <c r="F118" s="196">
        <v>1</v>
      </c>
      <c r="G118" s="196">
        <v>5</v>
      </c>
      <c r="H118" s="199">
        <v>15</v>
      </c>
      <c r="I118" s="196">
        <v>1</v>
      </c>
      <c r="J118" s="196">
        <v>5</v>
      </c>
      <c r="K118" s="64"/>
      <c r="L118" s="206">
        <v>4</v>
      </c>
      <c r="M118" s="137">
        <f t="shared" si="7"/>
        <v>38</v>
      </c>
      <c r="N118" s="70">
        <v>10</v>
      </c>
      <c r="O118" s="70">
        <v>9</v>
      </c>
      <c r="P118" s="70">
        <v>10</v>
      </c>
      <c r="Q118" s="70">
        <v>9</v>
      </c>
      <c r="R118" s="138"/>
      <c r="S118" s="315"/>
      <c r="T118" s="95" t="s">
        <v>643</v>
      </c>
      <c r="U118" s="95" t="s">
        <v>505</v>
      </c>
      <c r="V118" s="73"/>
    </row>
    <row r="119" spans="1:22" x14ac:dyDescent="0.2">
      <c r="A119" s="200" t="s">
        <v>753</v>
      </c>
      <c r="B119" s="95" t="s">
        <v>272</v>
      </c>
      <c r="C119" s="95"/>
      <c r="D119" s="95"/>
      <c r="E119" s="95"/>
      <c r="F119" s="148"/>
      <c r="G119" s="95"/>
      <c r="H119" s="69"/>
      <c r="I119" s="148"/>
      <c r="J119" s="201">
        <v>30</v>
      </c>
      <c r="K119" s="202"/>
      <c r="L119" s="203"/>
      <c r="M119" s="137">
        <f t="shared" si="7"/>
        <v>30</v>
      </c>
      <c r="N119" s="203">
        <v>7</v>
      </c>
      <c r="O119" s="203">
        <v>8</v>
      </c>
      <c r="P119" s="203">
        <v>8</v>
      </c>
      <c r="Q119" s="203">
        <v>7</v>
      </c>
      <c r="R119" s="147"/>
      <c r="S119" s="315"/>
      <c r="T119" s="95"/>
      <c r="U119" s="95"/>
      <c r="V119" s="73"/>
    </row>
    <row r="120" spans="1:22" x14ac:dyDescent="0.2">
      <c r="A120" s="200" t="s">
        <v>754</v>
      </c>
      <c r="B120" s="95" t="s">
        <v>272</v>
      </c>
      <c r="C120" s="95"/>
      <c r="D120" s="95"/>
      <c r="E120" s="95"/>
      <c r="F120" s="148"/>
      <c r="G120" s="95"/>
      <c r="H120" s="69"/>
      <c r="I120" s="148"/>
      <c r="J120" s="201">
        <v>30</v>
      </c>
      <c r="K120" s="202"/>
      <c r="L120" s="203"/>
      <c r="M120" s="137">
        <f t="shared" si="7"/>
        <v>30</v>
      </c>
      <c r="N120" s="203">
        <v>7</v>
      </c>
      <c r="O120" s="203">
        <v>8</v>
      </c>
      <c r="P120" s="203">
        <v>8</v>
      </c>
      <c r="Q120" s="203">
        <v>7</v>
      </c>
      <c r="R120" s="147"/>
      <c r="S120" s="315"/>
      <c r="T120" s="95"/>
      <c r="U120" s="95"/>
      <c r="V120" s="73"/>
    </row>
    <row r="121" spans="1:22" x14ac:dyDescent="0.2">
      <c r="A121" s="200" t="s">
        <v>755</v>
      </c>
      <c r="B121" s="95" t="s">
        <v>272</v>
      </c>
      <c r="C121" s="95"/>
      <c r="D121" s="95"/>
      <c r="E121" s="95"/>
      <c r="F121" s="148"/>
      <c r="G121" s="95"/>
      <c r="H121" s="69"/>
      <c r="I121" s="148"/>
      <c r="J121" s="201">
        <v>50</v>
      </c>
      <c r="K121" s="202"/>
      <c r="L121" s="203"/>
      <c r="M121" s="137">
        <f t="shared" si="7"/>
        <v>50</v>
      </c>
      <c r="N121" s="203">
        <v>12</v>
      </c>
      <c r="O121" s="203">
        <v>13</v>
      </c>
      <c r="P121" s="203">
        <v>13</v>
      </c>
      <c r="Q121" s="203">
        <v>12</v>
      </c>
      <c r="R121" s="147"/>
      <c r="S121" s="315"/>
      <c r="T121" s="95"/>
      <c r="U121" s="95"/>
      <c r="V121" s="73"/>
    </row>
    <row r="122" spans="1:22" x14ac:dyDescent="0.2">
      <c r="A122" s="200" t="s">
        <v>756</v>
      </c>
      <c r="B122" s="95" t="s">
        <v>272</v>
      </c>
      <c r="C122" s="95"/>
      <c r="D122" s="95"/>
      <c r="E122" s="95"/>
      <c r="F122" s="148"/>
      <c r="G122" s="95"/>
      <c r="H122" s="69"/>
      <c r="I122" s="148"/>
      <c r="J122" s="201">
        <v>50</v>
      </c>
      <c r="K122" s="202"/>
      <c r="L122" s="203"/>
      <c r="M122" s="137">
        <f t="shared" si="7"/>
        <v>50</v>
      </c>
      <c r="N122" s="203">
        <v>12</v>
      </c>
      <c r="O122" s="203">
        <v>13</v>
      </c>
      <c r="P122" s="203">
        <v>13</v>
      </c>
      <c r="Q122" s="203">
        <v>12</v>
      </c>
      <c r="R122" s="147"/>
      <c r="S122" s="315"/>
      <c r="T122" s="95"/>
      <c r="U122" s="95"/>
      <c r="V122" s="73"/>
    </row>
    <row r="123" spans="1:22" x14ac:dyDescent="0.2">
      <c r="A123" s="136" t="s">
        <v>661</v>
      </c>
      <c r="B123" s="95" t="s">
        <v>272</v>
      </c>
      <c r="C123" s="95"/>
      <c r="D123" s="95"/>
      <c r="E123" s="95"/>
      <c r="F123" s="196">
        <v>1</v>
      </c>
      <c r="G123" s="95"/>
      <c r="H123" s="69"/>
      <c r="I123" s="95"/>
      <c r="J123" s="196">
        <v>2</v>
      </c>
      <c r="K123" s="64"/>
      <c r="L123" s="206">
        <v>4</v>
      </c>
      <c r="M123" s="137">
        <f t="shared" si="7"/>
        <v>7</v>
      </c>
      <c r="N123" s="70">
        <v>4</v>
      </c>
      <c r="O123" s="70"/>
      <c r="P123" s="70"/>
      <c r="Q123" s="70">
        <v>3</v>
      </c>
      <c r="R123" s="138"/>
      <c r="S123" s="314" t="s">
        <v>274</v>
      </c>
      <c r="T123" s="95" t="s">
        <v>643</v>
      </c>
      <c r="U123" s="95" t="s">
        <v>505</v>
      </c>
      <c r="V123" s="73"/>
    </row>
    <row r="124" spans="1:22" x14ac:dyDescent="0.2">
      <c r="A124" s="136" t="s">
        <v>662</v>
      </c>
      <c r="B124" s="95" t="s">
        <v>272</v>
      </c>
      <c r="C124" s="95"/>
      <c r="D124" s="95"/>
      <c r="E124" s="95"/>
      <c r="F124" s="95"/>
      <c r="G124" s="95"/>
      <c r="H124" s="69"/>
      <c r="I124" s="95"/>
      <c r="J124" s="95"/>
      <c r="K124" s="64"/>
      <c r="L124" s="206">
        <v>3000</v>
      </c>
      <c r="M124" s="137">
        <f t="shared" si="7"/>
        <v>3000</v>
      </c>
      <c r="N124" s="70">
        <f>M124/4</f>
        <v>750</v>
      </c>
      <c r="O124" s="70">
        <f>M124/4</f>
        <v>750</v>
      </c>
      <c r="P124" s="70">
        <f>M124/4</f>
        <v>750</v>
      </c>
      <c r="Q124" s="70">
        <f>M124/4</f>
        <v>750</v>
      </c>
      <c r="R124" s="138"/>
      <c r="S124" s="315"/>
      <c r="T124" s="95" t="s">
        <v>643</v>
      </c>
      <c r="U124" s="95" t="s">
        <v>505</v>
      </c>
      <c r="V124" s="73"/>
    </row>
    <row r="125" spans="1:22" x14ac:dyDescent="0.2">
      <c r="A125" s="136" t="s">
        <v>663</v>
      </c>
      <c r="B125" s="95" t="s">
        <v>272</v>
      </c>
      <c r="C125" s="196">
        <v>2000</v>
      </c>
      <c r="D125" s="196">
        <v>2000</v>
      </c>
      <c r="E125" s="196">
        <v>2000</v>
      </c>
      <c r="F125" s="196">
        <v>300</v>
      </c>
      <c r="G125" s="95"/>
      <c r="H125" s="69"/>
      <c r="I125" s="95"/>
      <c r="J125" s="196">
        <v>200</v>
      </c>
      <c r="K125" s="64"/>
      <c r="L125" s="70"/>
      <c r="M125" s="137">
        <f t="shared" si="7"/>
        <v>6500</v>
      </c>
      <c r="N125" s="70">
        <f>M125/4</f>
        <v>1625</v>
      </c>
      <c r="O125" s="70">
        <f>M125/4</f>
        <v>1625</v>
      </c>
      <c r="P125" s="70">
        <f>M125/4</f>
        <v>1625</v>
      </c>
      <c r="Q125" s="70">
        <f>M125/4</f>
        <v>1625</v>
      </c>
      <c r="R125" s="138"/>
      <c r="S125" s="315"/>
      <c r="T125" s="95" t="s">
        <v>643</v>
      </c>
      <c r="U125" s="95" t="s">
        <v>505</v>
      </c>
      <c r="V125" s="73"/>
    </row>
    <row r="126" spans="1:22" x14ac:dyDescent="0.2">
      <c r="A126" s="136" t="s">
        <v>664</v>
      </c>
      <c r="B126" s="95" t="s">
        <v>272</v>
      </c>
      <c r="C126" s="95"/>
      <c r="D126" s="95"/>
      <c r="E126" s="95"/>
      <c r="F126" s="95"/>
      <c r="G126" s="196">
        <v>2</v>
      </c>
      <c r="H126" s="69"/>
      <c r="I126" s="95"/>
      <c r="J126" s="196">
        <v>2</v>
      </c>
      <c r="K126" s="64"/>
      <c r="L126" s="206">
        <v>2</v>
      </c>
      <c r="M126" s="137">
        <f t="shared" si="7"/>
        <v>6</v>
      </c>
      <c r="N126" s="70">
        <v>1</v>
      </c>
      <c r="O126" s="70">
        <v>2</v>
      </c>
      <c r="P126" s="70">
        <v>2</v>
      </c>
      <c r="Q126" s="70">
        <v>1</v>
      </c>
      <c r="R126" s="138"/>
      <c r="S126" s="315"/>
      <c r="T126" s="95" t="s">
        <v>643</v>
      </c>
      <c r="U126" s="95" t="s">
        <v>505</v>
      </c>
      <c r="V126" s="73"/>
    </row>
    <row r="127" spans="1:22" x14ac:dyDescent="0.2">
      <c r="A127" s="136" t="s">
        <v>665</v>
      </c>
      <c r="B127" s="95" t="s">
        <v>283</v>
      </c>
      <c r="C127" s="196">
        <v>1</v>
      </c>
      <c r="D127" s="196">
        <v>1</v>
      </c>
      <c r="E127" s="95"/>
      <c r="F127" s="95"/>
      <c r="G127" s="196">
        <v>10</v>
      </c>
      <c r="H127" s="69"/>
      <c r="I127" s="196">
        <v>2</v>
      </c>
      <c r="J127" s="196">
        <v>10</v>
      </c>
      <c r="K127" s="64"/>
      <c r="L127" s="206">
        <v>6</v>
      </c>
      <c r="M127" s="137">
        <f t="shared" si="7"/>
        <v>30</v>
      </c>
      <c r="N127" s="70">
        <v>8</v>
      </c>
      <c r="O127" s="70">
        <v>7</v>
      </c>
      <c r="P127" s="70">
        <v>8</v>
      </c>
      <c r="Q127" s="70">
        <v>7</v>
      </c>
      <c r="R127" s="138"/>
      <c r="S127" s="315"/>
      <c r="T127" s="95" t="s">
        <v>643</v>
      </c>
      <c r="U127" s="95" t="s">
        <v>505</v>
      </c>
      <c r="V127" s="73"/>
    </row>
    <row r="128" spans="1:22" x14ac:dyDescent="0.2">
      <c r="A128" s="136" t="s">
        <v>666</v>
      </c>
      <c r="B128" s="95" t="s">
        <v>272</v>
      </c>
      <c r="C128" s="196">
        <v>30</v>
      </c>
      <c r="D128" s="196">
        <v>50</v>
      </c>
      <c r="E128" s="95"/>
      <c r="F128" s="95"/>
      <c r="G128" s="196">
        <v>20</v>
      </c>
      <c r="H128" s="199">
        <v>500</v>
      </c>
      <c r="I128" s="196">
        <v>20</v>
      </c>
      <c r="J128" s="196">
        <v>30</v>
      </c>
      <c r="K128" s="64"/>
      <c r="L128" s="206">
        <v>100</v>
      </c>
      <c r="M128" s="137">
        <f t="shared" si="7"/>
        <v>750</v>
      </c>
      <c r="N128" s="70">
        <f>M128/4</f>
        <v>187.5</v>
      </c>
      <c r="O128" s="70">
        <v>187</v>
      </c>
      <c r="P128" s="70">
        <f>M128/4</f>
        <v>187.5</v>
      </c>
      <c r="Q128" s="70">
        <v>187</v>
      </c>
      <c r="R128" s="138"/>
      <c r="S128" s="315"/>
      <c r="T128" s="95" t="s">
        <v>643</v>
      </c>
      <c r="U128" s="95" t="s">
        <v>505</v>
      </c>
      <c r="V128" s="73"/>
    </row>
    <row r="129" spans="1:22" x14ac:dyDescent="0.2">
      <c r="A129" s="136" t="s">
        <v>667</v>
      </c>
      <c r="B129" s="95" t="s">
        <v>283</v>
      </c>
      <c r="C129" s="196">
        <v>1</v>
      </c>
      <c r="D129" s="196">
        <v>1</v>
      </c>
      <c r="E129" s="95"/>
      <c r="F129" s="95"/>
      <c r="G129" s="196">
        <v>2</v>
      </c>
      <c r="H129" s="199">
        <v>20</v>
      </c>
      <c r="I129" s="196">
        <v>2</v>
      </c>
      <c r="J129" s="196">
        <v>10</v>
      </c>
      <c r="K129" s="64"/>
      <c r="L129" s="206">
        <v>2</v>
      </c>
      <c r="M129" s="137">
        <f t="shared" si="7"/>
        <v>38</v>
      </c>
      <c r="N129" s="70">
        <v>10</v>
      </c>
      <c r="O129" s="70">
        <v>9</v>
      </c>
      <c r="P129" s="70">
        <v>10</v>
      </c>
      <c r="Q129" s="70">
        <v>9</v>
      </c>
      <c r="R129" s="138"/>
      <c r="S129" s="315"/>
      <c r="T129" s="95" t="s">
        <v>643</v>
      </c>
      <c r="U129" s="95" t="s">
        <v>505</v>
      </c>
      <c r="V129" s="73"/>
    </row>
    <row r="130" spans="1:22" x14ac:dyDescent="0.2">
      <c r="A130" s="136" t="s">
        <v>668</v>
      </c>
      <c r="B130" s="95" t="s">
        <v>272</v>
      </c>
      <c r="C130" s="196">
        <v>3</v>
      </c>
      <c r="D130" s="196">
        <v>5</v>
      </c>
      <c r="E130" s="95"/>
      <c r="F130" s="95"/>
      <c r="G130" s="196">
        <v>10</v>
      </c>
      <c r="H130" s="69"/>
      <c r="I130" s="196">
        <v>2</v>
      </c>
      <c r="J130" s="196">
        <v>10</v>
      </c>
      <c r="K130" s="64"/>
      <c r="L130" s="70"/>
      <c r="M130" s="137">
        <f t="shared" si="7"/>
        <v>30</v>
      </c>
      <c r="N130" s="70">
        <f>M130/4</f>
        <v>7.5</v>
      </c>
      <c r="O130" s="70">
        <v>7</v>
      </c>
      <c r="P130" s="70">
        <v>7</v>
      </c>
      <c r="Q130" s="70">
        <f>M130/4</f>
        <v>7.5</v>
      </c>
      <c r="R130" s="138"/>
      <c r="S130" s="315"/>
      <c r="T130" s="95" t="s">
        <v>643</v>
      </c>
      <c r="U130" s="95" t="s">
        <v>505</v>
      </c>
      <c r="V130" s="73"/>
    </row>
    <row r="131" spans="1:22" x14ac:dyDescent="0.2">
      <c r="A131" s="136" t="s">
        <v>669</v>
      </c>
      <c r="B131" s="95" t="s">
        <v>272</v>
      </c>
      <c r="C131" s="95"/>
      <c r="D131" s="95"/>
      <c r="E131" s="95"/>
      <c r="F131" s="95"/>
      <c r="G131" s="196">
        <v>2</v>
      </c>
      <c r="H131" s="69"/>
      <c r="I131" s="95"/>
      <c r="J131" s="95"/>
      <c r="K131" s="64"/>
      <c r="L131" s="70"/>
      <c r="M131" s="137">
        <f t="shared" si="7"/>
        <v>2</v>
      </c>
      <c r="N131" s="70">
        <v>2</v>
      </c>
      <c r="O131" s="70"/>
      <c r="P131" s="70"/>
      <c r="Q131" s="70"/>
      <c r="R131" s="138"/>
      <c r="S131" s="315"/>
      <c r="T131" s="95" t="s">
        <v>643</v>
      </c>
      <c r="U131" s="95" t="s">
        <v>505</v>
      </c>
      <c r="V131" s="73"/>
    </row>
    <row r="132" spans="1:22" x14ac:dyDescent="0.2">
      <c r="A132" s="136" t="s">
        <v>670</v>
      </c>
      <c r="B132" s="95" t="s">
        <v>272</v>
      </c>
      <c r="C132" s="95"/>
      <c r="D132" s="95"/>
      <c r="E132" s="95"/>
      <c r="F132" s="95"/>
      <c r="G132" s="196">
        <v>5</v>
      </c>
      <c r="H132" s="199">
        <v>20</v>
      </c>
      <c r="I132" s="95"/>
      <c r="J132" s="95"/>
      <c r="K132" s="64"/>
      <c r="L132" s="70"/>
      <c r="M132" s="137">
        <f t="shared" si="7"/>
        <v>25</v>
      </c>
      <c r="N132" s="70">
        <v>6</v>
      </c>
      <c r="O132" s="70">
        <v>7</v>
      </c>
      <c r="P132" s="70">
        <v>6</v>
      </c>
      <c r="Q132" s="70">
        <v>6</v>
      </c>
      <c r="R132" s="138"/>
      <c r="S132" s="315"/>
      <c r="T132" s="95" t="s">
        <v>287</v>
      </c>
      <c r="U132" s="95" t="s">
        <v>505</v>
      </c>
      <c r="V132" s="73"/>
    </row>
    <row r="133" spans="1:22" ht="15" customHeight="1" x14ac:dyDescent="0.2">
      <c r="A133" s="103" t="s">
        <v>671</v>
      </c>
      <c r="B133" s="99" t="s">
        <v>502</v>
      </c>
      <c r="C133" s="99"/>
      <c r="D133" s="99"/>
      <c r="E133" s="99"/>
      <c r="F133" s="99"/>
      <c r="G133" s="99"/>
      <c r="H133" s="197">
        <v>1500</v>
      </c>
      <c r="I133" s="99"/>
      <c r="J133" s="197">
        <v>500</v>
      </c>
      <c r="K133" s="97"/>
      <c r="L133" s="100"/>
      <c r="M133" s="137">
        <f t="shared" si="7"/>
        <v>2000</v>
      </c>
      <c r="N133" s="100">
        <f>M133/4</f>
        <v>500</v>
      </c>
      <c r="O133" s="100">
        <f>M133/4</f>
        <v>500</v>
      </c>
      <c r="P133" s="100">
        <f>M133/4</f>
        <v>500</v>
      </c>
      <c r="Q133" s="100">
        <f>M133/4</f>
        <v>500</v>
      </c>
      <c r="R133" s="102"/>
      <c r="S133" s="315"/>
      <c r="T133" s="141" t="s">
        <v>518</v>
      </c>
      <c r="U133" s="144" t="s">
        <v>505</v>
      </c>
      <c r="V133" s="73"/>
    </row>
    <row r="134" spans="1:22" x14ac:dyDescent="0.2">
      <c r="A134" s="136" t="s">
        <v>672</v>
      </c>
      <c r="B134" s="95" t="s">
        <v>272</v>
      </c>
      <c r="C134" s="196">
        <v>10</v>
      </c>
      <c r="D134" s="95"/>
      <c r="E134" s="196">
        <v>10</v>
      </c>
      <c r="F134" s="95"/>
      <c r="G134" s="95"/>
      <c r="H134" s="199">
        <v>50</v>
      </c>
      <c r="I134" s="95"/>
      <c r="J134" s="95"/>
      <c r="K134" s="64"/>
      <c r="L134" s="70"/>
      <c r="M134" s="137">
        <f t="shared" si="7"/>
        <v>70</v>
      </c>
      <c r="N134" s="70">
        <v>10</v>
      </c>
      <c r="O134" s="70">
        <v>20</v>
      </c>
      <c r="P134" s="70">
        <v>20</v>
      </c>
      <c r="Q134" s="70">
        <v>20</v>
      </c>
      <c r="R134" s="138"/>
      <c r="S134" s="315"/>
      <c r="T134" s="95" t="s">
        <v>287</v>
      </c>
      <c r="U134" s="95" t="s">
        <v>505</v>
      </c>
      <c r="V134" s="73"/>
    </row>
    <row r="135" spans="1:22" x14ac:dyDescent="0.2">
      <c r="A135" s="136" t="s">
        <v>673</v>
      </c>
      <c r="B135" s="95" t="s">
        <v>272</v>
      </c>
      <c r="C135" s="196">
        <v>20</v>
      </c>
      <c r="D135" s="95"/>
      <c r="E135" s="196">
        <v>20</v>
      </c>
      <c r="F135" s="95"/>
      <c r="G135" s="95"/>
      <c r="H135" s="69"/>
      <c r="I135" s="95"/>
      <c r="J135" s="95"/>
      <c r="K135" s="64"/>
      <c r="L135" s="70"/>
      <c r="M135" s="137">
        <f t="shared" si="7"/>
        <v>40</v>
      </c>
      <c r="N135" s="70">
        <v>10</v>
      </c>
      <c r="O135" s="70">
        <v>10</v>
      </c>
      <c r="P135" s="70">
        <v>10</v>
      </c>
      <c r="Q135" s="70">
        <v>10</v>
      </c>
      <c r="R135" s="138"/>
      <c r="S135" s="315"/>
      <c r="T135" s="95" t="s">
        <v>287</v>
      </c>
      <c r="U135" s="95" t="s">
        <v>505</v>
      </c>
      <c r="V135" s="73"/>
    </row>
    <row r="136" spans="1:22" x14ac:dyDescent="0.2">
      <c r="A136" s="136" t="s">
        <v>674</v>
      </c>
      <c r="B136" s="95" t="s">
        <v>272</v>
      </c>
      <c r="C136" s="196">
        <v>1</v>
      </c>
      <c r="D136" s="95"/>
      <c r="E136" s="196">
        <v>1</v>
      </c>
      <c r="F136" s="95"/>
      <c r="G136" s="95"/>
      <c r="H136" s="199">
        <v>2</v>
      </c>
      <c r="I136" s="95"/>
      <c r="J136" s="196">
        <v>2</v>
      </c>
      <c r="K136" s="64"/>
      <c r="L136" s="70"/>
      <c r="M136" s="137">
        <f t="shared" si="7"/>
        <v>6</v>
      </c>
      <c r="N136" s="70">
        <v>2</v>
      </c>
      <c r="O136" s="70">
        <v>2</v>
      </c>
      <c r="P136" s="70">
        <v>2</v>
      </c>
      <c r="Q136" s="70"/>
      <c r="R136" s="138"/>
      <c r="S136" s="315"/>
      <c r="T136" s="95" t="s">
        <v>479</v>
      </c>
      <c r="U136" s="95" t="s">
        <v>505</v>
      </c>
      <c r="V136" s="73"/>
    </row>
    <row r="137" spans="1:22" x14ac:dyDescent="0.2">
      <c r="A137" s="136" t="s">
        <v>675</v>
      </c>
      <c r="B137" s="95" t="s">
        <v>676</v>
      </c>
      <c r="C137" s="196">
        <v>5</v>
      </c>
      <c r="D137" s="196">
        <v>5</v>
      </c>
      <c r="E137" s="95"/>
      <c r="F137" s="95"/>
      <c r="G137" s="196">
        <v>5</v>
      </c>
      <c r="H137" s="69"/>
      <c r="I137" s="95"/>
      <c r="J137" s="95"/>
      <c r="K137" s="64"/>
      <c r="L137" s="70"/>
      <c r="M137" s="137">
        <f t="shared" si="7"/>
        <v>15</v>
      </c>
      <c r="N137" s="70">
        <v>3</v>
      </c>
      <c r="O137" s="70">
        <v>4</v>
      </c>
      <c r="P137" s="70">
        <v>4</v>
      </c>
      <c r="Q137" s="70">
        <v>4</v>
      </c>
      <c r="R137" s="138"/>
      <c r="S137" s="315"/>
      <c r="T137" s="95"/>
      <c r="U137" s="95"/>
      <c r="V137" s="73"/>
    </row>
    <row r="138" spans="1:22" x14ac:dyDescent="0.2">
      <c r="A138" s="136" t="s">
        <v>742</v>
      </c>
      <c r="B138" s="95" t="s">
        <v>318</v>
      </c>
      <c r="C138" s="95"/>
      <c r="D138" s="95"/>
      <c r="E138" s="95"/>
      <c r="F138" s="95"/>
      <c r="G138" s="95"/>
      <c r="H138" s="69"/>
      <c r="I138" s="95"/>
      <c r="J138" s="196">
        <v>100</v>
      </c>
      <c r="K138" s="64"/>
      <c r="L138" s="70"/>
      <c r="M138" s="137">
        <f t="shared" si="7"/>
        <v>100</v>
      </c>
      <c r="N138" s="70">
        <f>M138/4</f>
        <v>25</v>
      </c>
      <c r="O138" s="70">
        <f>M138/4</f>
        <v>25</v>
      </c>
      <c r="P138" s="70">
        <f>M138/4</f>
        <v>25</v>
      </c>
      <c r="Q138" s="70">
        <f>M138/4</f>
        <v>25</v>
      </c>
      <c r="R138" s="138"/>
      <c r="S138" s="315"/>
      <c r="T138" s="95" t="s">
        <v>479</v>
      </c>
      <c r="U138" s="95" t="s">
        <v>505</v>
      </c>
      <c r="V138" s="73"/>
    </row>
    <row r="139" spans="1:22" x14ac:dyDescent="0.2">
      <c r="A139" s="136" t="s">
        <v>743</v>
      </c>
      <c r="B139" s="95" t="s">
        <v>318</v>
      </c>
      <c r="C139" s="95"/>
      <c r="D139" s="95"/>
      <c r="E139" s="95"/>
      <c r="F139" s="95"/>
      <c r="G139" s="95"/>
      <c r="H139" s="69"/>
      <c r="I139" s="95"/>
      <c r="J139" s="196">
        <v>100</v>
      </c>
      <c r="K139" s="64"/>
      <c r="L139" s="70"/>
      <c r="M139" s="137">
        <f t="shared" si="7"/>
        <v>100</v>
      </c>
      <c r="N139" s="70">
        <v>25</v>
      </c>
      <c r="O139" s="70">
        <v>25</v>
      </c>
      <c r="P139" s="70">
        <v>25</v>
      </c>
      <c r="Q139" s="70">
        <v>25</v>
      </c>
      <c r="R139" s="138"/>
      <c r="S139" s="315"/>
      <c r="T139" s="95"/>
      <c r="U139" s="95"/>
      <c r="V139" s="73"/>
    </row>
    <row r="140" spans="1:22" x14ac:dyDescent="0.2">
      <c r="A140" s="136" t="s">
        <v>744</v>
      </c>
      <c r="B140" s="95" t="s">
        <v>318</v>
      </c>
      <c r="C140" s="95"/>
      <c r="D140" s="95"/>
      <c r="E140" s="95"/>
      <c r="F140" s="95"/>
      <c r="G140" s="95"/>
      <c r="H140" s="69"/>
      <c r="I140" s="95"/>
      <c r="J140" s="196">
        <v>100</v>
      </c>
      <c r="K140" s="64"/>
      <c r="L140" s="70"/>
      <c r="M140" s="137">
        <f t="shared" ref="M140:M171" si="8">SUM(C140:J140,K140:L140)</f>
        <v>100</v>
      </c>
      <c r="N140" s="70">
        <v>25</v>
      </c>
      <c r="O140" s="70">
        <v>25</v>
      </c>
      <c r="P140" s="70">
        <v>25</v>
      </c>
      <c r="Q140" s="70">
        <v>25</v>
      </c>
      <c r="R140" s="138"/>
      <c r="S140" s="315"/>
      <c r="T140" s="95"/>
      <c r="U140" s="95"/>
      <c r="V140" s="73"/>
    </row>
    <row r="141" spans="1:22" x14ac:dyDescent="0.2">
      <c r="A141" s="136" t="s">
        <v>678</v>
      </c>
      <c r="B141" s="95" t="s">
        <v>516</v>
      </c>
      <c r="C141" s="196">
        <v>100</v>
      </c>
      <c r="D141" s="95"/>
      <c r="E141" s="196">
        <v>100</v>
      </c>
      <c r="F141" s="196">
        <v>120</v>
      </c>
      <c r="G141" s="95">
        <v>50</v>
      </c>
      <c r="H141" s="199">
        <v>50</v>
      </c>
      <c r="I141" s="95"/>
      <c r="J141" s="196">
        <v>250</v>
      </c>
      <c r="K141" s="64"/>
      <c r="L141" s="70"/>
      <c r="M141" s="137">
        <f t="shared" si="8"/>
        <v>670</v>
      </c>
      <c r="N141" s="139">
        <v>167.5</v>
      </c>
      <c r="O141" s="139">
        <v>167.5</v>
      </c>
      <c r="P141" s="139">
        <v>167.5</v>
      </c>
      <c r="Q141" s="139">
        <v>167.5</v>
      </c>
      <c r="R141" s="138"/>
      <c r="S141" s="315"/>
      <c r="T141" s="95" t="s">
        <v>479</v>
      </c>
      <c r="U141" s="95" t="s">
        <v>505</v>
      </c>
      <c r="V141" s="73"/>
    </row>
    <row r="142" spans="1:22" x14ac:dyDescent="0.2">
      <c r="A142" s="136" t="s">
        <v>679</v>
      </c>
      <c r="B142" s="95" t="s">
        <v>516</v>
      </c>
      <c r="C142" s="95"/>
      <c r="D142" s="196">
        <v>10</v>
      </c>
      <c r="E142" s="95"/>
      <c r="F142" s="95"/>
      <c r="G142" s="95"/>
      <c r="H142" s="69"/>
      <c r="I142" s="95"/>
      <c r="J142" s="95"/>
      <c r="K142" s="96"/>
      <c r="L142" s="70"/>
      <c r="M142" s="137">
        <f t="shared" si="8"/>
        <v>10</v>
      </c>
      <c r="N142" s="70">
        <f>M142/4</f>
        <v>2.5</v>
      </c>
      <c r="O142" s="70">
        <v>2</v>
      </c>
      <c r="P142" s="70">
        <f>M142/4</f>
        <v>2.5</v>
      </c>
      <c r="Q142" s="70">
        <v>2</v>
      </c>
      <c r="R142" s="138"/>
      <c r="S142" s="315"/>
      <c r="T142" s="95" t="s">
        <v>287</v>
      </c>
      <c r="U142" s="95" t="s">
        <v>505</v>
      </c>
      <c r="V142" s="73"/>
    </row>
    <row r="143" spans="1:22" ht="25.5" x14ac:dyDescent="0.2">
      <c r="A143" s="94" t="s">
        <v>680</v>
      </c>
      <c r="B143" s="69" t="s">
        <v>7</v>
      </c>
      <c r="C143" s="95"/>
      <c r="D143" s="95"/>
      <c r="E143" s="95"/>
      <c r="F143" s="95"/>
      <c r="G143" s="95"/>
      <c r="H143" s="69"/>
      <c r="I143" s="95"/>
      <c r="J143" s="95"/>
      <c r="K143" s="95">
        <v>14</v>
      </c>
      <c r="L143" s="95"/>
      <c r="M143" s="137">
        <f t="shared" si="8"/>
        <v>14</v>
      </c>
      <c r="N143" s="70">
        <v>14</v>
      </c>
      <c r="O143" s="70"/>
      <c r="P143" s="70"/>
      <c r="Q143" s="70"/>
      <c r="R143" s="95"/>
      <c r="S143" s="315"/>
      <c r="T143" s="136"/>
      <c r="U143" s="136"/>
      <c r="V143" s="73"/>
    </row>
    <row r="144" spans="1:22" ht="15" x14ac:dyDescent="0.25">
      <c r="A144" s="136" t="s">
        <v>681</v>
      </c>
      <c r="B144" s="95" t="s">
        <v>648</v>
      </c>
      <c r="C144" s="127"/>
      <c r="D144" s="95"/>
      <c r="E144" s="95"/>
      <c r="F144" s="127"/>
      <c r="G144" s="95">
        <v>10</v>
      </c>
      <c r="H144" s="69"/>
      <c r="I144" s="127"/>
      <c r="J144" s="136"/>
      <c r="K144" s="95">
        <v>60</v>
      </c>
      <c r="L144" s="127"/>
      <c r="M144" s="137">
        <f t="shared" si="8"/>
        <v>70</v>
      </c>
      <c r="N144" s="70">
        <v>17</v>
      </c>
      <c r="O144" s="70">
        <v>18</v>
      </c>
      <c r="P144" s="70">
        <v>18</v>
      </c>
      <c r="Q144" s="70">
        <v>17</v>
      </c>
      <c r="R144" s="127"/>
      <c r="S144" s="315"/>
      <c r="T144" s="136"/>
      <c r="U144" s="136"/>
      <c r="V144" s="73"/>
    </row>
    <row r="145" spans="1:22" ht="15" x14ac:dyDescent="0.25">
      <c r="A145" s="136" t="s">
        <v>538</v>
      </c>
      <c r="B145" s="95" t="s">
        <v>447</v>
      </c>
      <c r="C145" s="198"/>
      <c r="D145" s="198"/>
      <c r="E145" s="198"/>
      <c r="F145" s="198"/>
      <c r="G145" s="198"/>
      <c r="H145" s="204"/>
      <c r="I145" s="198"/>
      <c r="J145" s="205">
        <v>255.41</v>
      </c>
      <c r="K145" s="127"/>
      <c r="L145" s="127"/>
      <c r="M145" s="137">
        <f t="shared" si="8"/>
        <v>255.41</v>
      </c>
      <c r="N145" s="70">
        <v>60</v>
      </c>
      <c r="O145" s="70">
        <v>65</v>
      </c>
      <c r="P145" s="70">
        <v>65</v>
      </c>
      <c r="Q145" s="70">
        <v>65</v>
      </c>
      <c r="R145" s="138" t="s">
        <v>539</v>
      </c>
      <c r="S145" s="315"/>
      <c r="T145" s="136"/>
      <c r="U145" s="136"/>
      <c r="V145" s="73"/>
    </row>
    <row r="146" spans="1:22" ht="15" x14ac:dyDescent="0.25">
      <c r="A146" s="136" t="s">
        <v>671</v>
      </c>
      <c r="B146" s="198" t="s">
        <v>502</v>
      </c>
      <c r="C146" s="198"/>
      <c r="D146" s="198"/>
      <c r="E146" s="198"/>
      <c r="F146" s="198"/>
      <c r="G146" s="198"/>
      <c r="H146" s="204">
        <v>2000</v>
      </c>
      <c r="I146" s="198"/>
      <c r="J146" s="198"/>
      <c r="K146" s="127"/>
      <c r="L146" s="127"/>
      <c r="M146" s="137">
        <f t="shared" si="8"/>
        <v>2000</v>
      </c>
      <c r="N146" s="70">
        <v>500</v>
      </c>
      <c r="O146" s="70">
        <v>500</v>
      </c>
      <c r="P146" s="70">
        <v>500</v>
      </c>
      <c r="Q146" s="70">
        <v>500</v>
      </c>
      <c r="R146" s="127"/>
      <c r="S146" s="316"/>
      <c r="T146" s="136"/>
      <c r="U146" s="150"/>
      <c r="V146" s="73"/>
    </row>
    <row r="147" spans="1:22" ht="15" x14ac:dyDescent="0.25">
      <c r="A147" s="136" t="s">
        <v>734</v>
      </c>
      <c r="B147" s="198" t="s">
        <v>272</v>
      </c>
      <c r="C147" s="198"/>
      <c r="D147" s="198"/>
      <c r="E147" s="205">
        <v>110</v>
      </c>
      <c r="F147" s="198"/>
      <c r="G147" s="198"/>
      <c r="H147" s="204"/>
      <c r="I147" s="198"/>
      <c r="J147" s="198"/>
      <c r="K147" s="127"/>
      <c r="L147" s="127"/>
      <c r="M147" s="137">
        <f t="shared" si="8"/>
        <v>110</v>
      </c>
      <c r="N147" s="70">
        <v>25</v>
      </c>
      <c r="O147" s="70">
        <v>30</v>
      </c>
      <c r="P147" s="70">
        <v>30</v>
      </c>
      <c r="Q147" s="70">
        <v>25</v>
      </c>
      <c r="R147" s="127" t="s">
        <v>735</v>
      </c>
      <c r="S147" s="156"/>
      <c r="T147" s="151"/>
      <c r="U147" s="157"/>
      <c r="V147" s="73"/>
    </row>
    <row r="148" spans="1:22" ht="15" x14ac:dyDescent="0.25">
      <c r="A148" s="136" t="s">
        <v>736</v>
      </c>
      <c r="B148" s="198" t="s">
        <v>272</v>
      </c>
      <c r="C148" s="205">
        <v>100</v>
      </c>
      <c r="D148" s="205">
        <v>100</v>
      </c>
      <c r="E148" s="205">
        <v>60</v>
      </c>
      <c r="F148" s="198"/>
      <c r="G148" s="198"/>
      <c r="H148" s="204">
        <v>100</v>
      </c>
      <c r="I148" s="198"/>
      <c r="J148" s="198"/>
      <c r="K148" s="127"/>
      <c r="L148" s="127"/>
      <c r="M148" s="137">
        <f t="shared" si="8"/>
        <v>360</v>
      </c>
      <c r="N148" s="70">
        <v>90</v>
      </c>
      <c r="O148" s="70">
        <v>90</v>
      </c>
      <c r="P148" s="70">
        <v>90</v>
      </c>
      <c r="Q148" s="70">
        <v>90</v>
      </c>
      <c r="R148" s="127"/>
      <c r="S148" s="156"/>
      <c r="T148" s="151"/>
      <c r="U148" s="157"/>
      <c r="V148" s="73"/>
    </row>
    <row r="149" spans="1:22" ht="15" x14ac:dyDescent="0.25">
      <c r="A149" s="136" t="s">
        <v>737</v>
      </c>
      <c r="B149" s="198" t="s">
        <v>272</v>
      </c>
      <c r="C149" s="205">
        <v>4</v>
      </c>
      <c r="D149" s="205">
        <v>5</v>
      </c>
      <c r="E149" s="205">
        <v>9</v>
      </c>
      <c r="F149" s="198"/>
      <c r="G149" s="198"/>
      <c r="H149" s="204"/>
      <c r="I149" s="198"/>
      <c r="J149" s="198"/>
      <c r="K149" s="127"/>
      <c r="L149" s="127"/>
      <c r="M149" s="137">
        <f t="shared" si="8"/>
        <v>18</v>
      </c>
      <c r="N149" s="70">
        <v>4</v>
      </c>
      <c r="O149" s="70">
        <v>5</v>
      </c>
      <c r="P149" s="70">
        <v>5</v>
      </c>
      <c r="Q149" s="70">
        <v>4</v>
      </c>
      <c r="R149" s="127"/>
      <c r="S149" s="156"/>
      <c r="T149" s="151"/>
      <c r="U149" s="157"/>
      <c r="V149" s="73"/>
    </row>
    <row r="150" spans="1:22" ht="15" x14ac:dyDescent="0.25">
      <c r="A150" s="136" t="s">
        <v>738</v>
      </c>
      <c r="B150" s="198" t="s">
        <v>272</v>
      </c>
      <c r="C150" s="205">
        <v>8</v>
      </c>
      <c r="D150" s="205">
        <v>10</v>
      </c>
      <c r="E150" s="205">
        <v>9</v>
      </c>
      <c r="F150" s="198"/>
      <c r="G150" s="198"/>
      <c r="H150" s="204"/>
      <c r="I150" s="198"/>
      <c r="J150" s="198"/>
      <c r="K150" s="127"/>
      <c r="L150" s="127"/>
      <c r="M150" s="137">
        <f t="shared" si="8"/>
        <v>27</v>
      </c>
      <c r="N150" s="70">
        <v>6</v>
      </c>
      <c r="O150" s="70">
        <v>7</v>
      </c>
      <c r="P150" s="70">
        <v>7</v>
      </c>
      <c r="Q150" s="70">
        <v>7</v>
      </c>
      <c r="R150" s="127"/>
      <c r="S150" s="156"/>
      <c r="T150" s="151"/>
      <c r="U150" s="157"/>
      <c r="V150" s="73"/>
    </row>
    <row r="151" spans="1:22" ht="15" x14ac:dyDescent="0.25">
      <c r="A151" s="136" t="s">
        <v>739</v>
      </c>
      <c r="B151" s="198" t="s">
        <v>272</v>
      </c>
      <c r="C151" s="205">
        <v>3</v>
      </c>
      <c r="D151" s="205">
        <v>5</v>
      </c>
      <c r="E151" s="205">
        <v>6</v>
      </c>
      <c r="F151" s="198"/>
      <c r="G151" s="198"/>
      <c r="H151" s="204"/>
      <c r="I151" s="198"/>
      <c r="J151" s="198"/>
      <c r="K151" s="127"/>
      <c r="L151" s="127"/>
      <c r="M151" s="137">
        <f t="shared" si="8"/>
        <v>14</v>
      </c>
      <c r="N151" s="70">
        <v>3</v>
      </c>
      <c r="O151" s="70">
        <v>4</v>
      </c>
      <c r="P151" s="70">
        <v>4</v>
      </c>
      <c r="Q151" s="70">
        <v>3</v>
      </c>
      <c r="R151" s="127"/>
      <c r="S151" s="156"/>
      <c r="T151" s="151"/>
      <c r="U151" s="157"/>
      <c r="V151" s="73"/>
    </row>
    <row r="152" spans="1:22" ht="15" x14ac:dyDescent="0.25">
      <c r="A152" s="136" t="s">
        <v>745</v>
      </c>
      <c r="B152" s="198" t="s">
        <v>318</v>
      </c>
      <c r="C152" s="198"/>
      <c r="D152" s="198"/>
      <c r="E152" s="198"/>
      <c r="F152" s="198"/>
      <c r="G152" s="198"/>
      <c r="H152" s="204"/>
      <c r="I152" s="198"/>
      <c r="J152" s="205">
        <v>500</v>
      </c>
      <c r="K152" s="127"/>
      <c r="L152" s="127"/>
      <c r="M152" s="137">
        <f t="shared" si="8"/>
        <v>500</v>
      </c>
      <c r="N152" s="70">
        <v>125</v>
      </c>
      <c r="O152" s="70">
        <v>125</v>
      </c>
      <c r="P152" s="70">
        <v>125</v>
      </c>
      <c r="Q152" s="70">
        <v>125</v>
      </c>
      <c r="R152" s="127"/>
      <c r="S152" s="156"/>
      <c r="T152" s="151"/>
      <c r="U152" s="157"/>
      <c r="V152" s="73"/>
    </row>
    <row r="153" spans="1:22" ht="15" x14ac:dyDescent="0.25">
      <c r="A153" s="136" t="s">
        <v>746</v>
      </c>
      <c r="B153" s="198" t="s">
        <v>318</v>
      </c>
      <c r="C153" s="198"/>
      <c r="D153" s="198"/>
      <c r="E153" s="198"/>
      <c r="F153" s="198"/>
      <c r="G153" s="198"/>
      <c r="H153" s="204"/>
      <c r="I153" s="198"/>
      <c r="J153" s="205">
        <v>500</v>
      </c>
      <c r="K153" s="127"/>
      <c r="L153" s="127"/>
      <c r="M153" s="137">
        <f t="shared" si="8"/>
        <v>500</v>
      </c>
      <c r="N153" s="70">
        <v>125</v>
      </c>
      <c r="O153" s="70">
        <v>125</v>
      </c>
      <c r="P153" s="70">
        <v>125</v>
      </c>
      <c r="Q153" s="70">
        <v>125</v>
      </c>
      <c r="R153" s="127"/>
      <c r="S153" s="156"/>
      <c r="T153" s="151"/>
      <c r="U153" s="157"/>
      <c r="V153" s="73"/>
    </row>
    <row r="154" spans="1:22" ht="15" x14ac:dyDescent="0.25">
      <c r="A154" s="136" t="s">
        <v>747</v>
      </c>
      <c r="B154" s="198" t="s">
        <v>648</v>
      </c>
      <c r="C154" s="198"/>
      <c r="D154" s="198"/>
      <c r="E154" s="198"/>
      <c r="F154" s="198"/>
      <c r="G154" s="205">
        <v>10</v>
      </c>
      <c r="H154" s="204"/>
      <c r="I154" s="198"/>
      <c r="J154" s="205">
        <v>20</v>
      </c>
      <c r="K154" s="127"/>
      <c r="L154" s="127"/>
      <c r="M154" s="137">
        <f t="shared" si="8"/>
        <v>30</v>
      </c>
      <c r="N154" s="70">
        <v>7</v>
      </c>
      <c r="O154" s="70">
        <v>8</v>
      </c>
      <c r="P154" s="70">
        <v>8</v>
      </c>
      <c r="Q154" s="70">
        <v>7</v>
      </c>
      <c r="R154" s="127"/>
      <c r="S154" s="156"/>
      <c r="T154" s="151"/>
      <c r="U154" s="157"/>
      <c r="V154" s="73"/>
    </row>
    <row r="155" spans="1:22" ht="15" x14ac:dyDescent="0.25">
      <c r="A155" s="136" t="s">
        <v>748</v>
      </c>
      <c r="B155" s="198" t="s">
        <v>447</v>
      </c>
      <c r="C155" s="198"/>
      <c r="D155" s="198"/>
      <c r="E155" s="198"/>
      <c r="F155" s="198"/>
      <c r="G155" s="198"/>
      <c r="H155" s="204"/>
      <c r="I155" s="198"/>
      <c r="J155" s="205">
        <v>5</v>
      </c>
      <c r="K155" s="127"/>
      <c r="L155" s="127"/>
      <c r="M155" s="137">
        <f t="shared" si="8"/>
        <v>5</v>
      </c>
      <c r="N155" s="70">
        <v>1</v>
      </c>
      <c r="O155" s="70">
        <v>2</v>
      </c>
      <c r="P155" s="70">
        <v>1</v>
      </c>
      <c r="Q155" s="70">
        <v>1</v>
      </c>
      <c r="R155" s="127"/>
      <c r="S155" s="156"/>
      <c r="T155" s="151"/>
      <c r="U155" s="157"/>
      <c r="V155" s="73"/>
    </row>
    <row r="156" spans="1:22" ht="15" x14ac:dyDescent="0.25">
      <c r="A156" s="136" t="s">
        <v>749</v>
      </c>
      <c r="B156" s="198" t="s">
        <v>447</v>
      </c>
      <c r="C156" s="198"/>
      <c r="D156" s="198"/>
      <c r="E156" s="198"/>
      <c r="F156" s="198"/>
      <c r="G156" s="198"/>
      <c r="H156" s="204"/>
      <c r="I156" s="198"/>
      <c r="J156" s="205">
        <v>41</v>
      </c>
      <c r="K156" s="127"/>
      <c r="L156" s="127"/>
      <c r="M156" s="137">
        <f t="shared" si="8"/>
        <v>41</v>
      </c>
      <c r="N156" s="70">
        <v>10</v>
      </c>
      <c r="O156" s="70">
        <v>11</v>
      </c>
      <c r="P156" s="70">
        <v>10</v>
      </c>
      <c r="Q156" s="70">
        <v>10</v>
      </c>
      <c r="R156" s="127"/>
      <c r="S156" s="156"/>
      <c r="T156" s="151"/>
      <c r="U156" s="157"/>
      <c r="V156" s="73"/>
    </row>
    <row r="157" spans="1:22" ht="15" x14ac:dyDescent="0.25">
      <c r="A157" s="136" t="s">
        <v>750</v>
      </c>
      <c r="B157" s="198" t="s">
        <v>447</v>
      </c>
      <c r="C157" s="198"/>
      <c r="D157" s="198"/>
      <c r="E157" s="198"/>
      <c r="F157" s="198"/>
      <c r="G157" s="198"/>
      <c r="H157" s="204"/>
      <c r="I157" s="198"/>
      <c r="J157" s="205">
        <v>30</v>
      </c>
      <c r="K157" s="127"/>
      <c r="L157" s="127"/>
      <c r="M157" s="137">
        <f t="shared" si="8"/>
        <v>30</v>
      </c>
      <c r="N157" s="70">
        <v>7</v>
      </c>
      <c r="O157" s="70">
        <v>8</v>
      </c>
      <c r="P157" s="70">
        <v>8</v>
      </c>
      <c r="Q157" s="70">
        <v>7</v>
      </c>
      <c r="R157" s="127"/>
      <c r="S157" s="156"/>
      <c r="T157" s="151"/>
      <c r="U157" s="157"/>
      <c r="V157" s="73"/>
    </row>
    <row r="158" spans="1:22" ht="15" x14ac:dyDescent="0.25">
      <c r="A158" s="136" t="s">
        <v>751</v>
      </c>
      <c r="B158" s="198" t="s">
        <v>447</v>
      </c>
      <c r="C158" s="198"/>
      <c r="D158" s="198"/>
      <c r="E158" s="198"/>
      <c r="F158" s="198"/>
      <c r="G158" s="198"/>
      <c r="H158" s="204"/>
      <c r="I158" s="198"/>
      <c r="J158" s="205">
        <v>26</v>
      </c>
      <c r="K158" s="127"/>
      <c r="L158" s="127"/>
      <c r="M158" s="137">
        <f t="shared" si="8"/>
        <v>26</v>
      </c>
      <c r="N158" s="70">
        <v>6</v>
      </c>
      <c r="O158" s="70">
        <v>7</v>
      </c>
      <c r="P158" s="70">
        <v>7</v>
      </c>
      <c r="Q158" s="70">
        <v>6</v>
      </c>
      <c r="R158" s="127"/>
      <c r="S158" s="156"/>
      <c r="T158" s="151"/>
      <c r="U158" s="157"/>
      <c r="V158" s="73"/>
    </row>
    <row r="159" spans="1:22" ht="15" x14ac:dyDescent="0.25">
      <c r="A159" s="136" t="s">
        <v>757</v>
      </c>
      <c r="B159" s="198" t="s">
        <v>272</v>
      </c>
      <c r="C159" s="198"/>
      <c r="D159" s="198"/>
      <c r="E159" s="198"/>
      <c r="F159" s="198"/>
      <c r="G159" s="198"/>
      <c r="H159" s="204"/>
      <c r="I159" s="198"/>
      <c r="J159" s="205">
        <v>10</v>
      </c>
      <c r="K159" s="127"/>
      <c r="L159" s="127"/>
      <c r="M159" s="137">
        <f t="shared" si="8"/>
        <v>10</v>
      </c>
      <c r="N159" s="70">
        <v>2</v>
      </c>
      <c r="O159" s="70">
        <v>3</v>
      </c>
      <c r="P159" s="70">
        <v>3</v>
      </c>
      <c r="Q159" s="70">
        <v>2</v>
      </c>
      <c r="R159" s="127"/>
      <c r="S159" s="156"/>
      <c r="T159" s="151"/>
      <c r="U159" s="157"/>
      <c r="V159" s="73"/>
    </row>
    <row r="160" spans="1:22" ht="15" x14ac:dyDescent="0.25">
      <c r="A160" s="136" t="s">
        <v>758</v>
      </c>
      <c r="B160" s="198" t="s">
        <v>272</v>
      </c>
      <c r="C160" s="198"/>
      <c r="D160" s="198"/>
      <c r="E160" s="198"/>
      <c r="F160" s="198"/>
      <c r="G160" s="198"/>
      <c r="H160" s="204"/>
      <c r="I160" s="198"/>
      <c r="J160" s="205">
        <v>30</v>
      </c>
      <c r="K160" s="127"/>
      <c r="L160" s="127"/>
      <c r="M160" s="137">
        <f t="shared" si="8"/>
        <v>30</v>
      </c>
      <c r="N160" s="70">
        <v>7</v>
      </c>
      <c r="O160" s="70">
        <v>8</v>
      </c>
      <c r="P160" s="70">
        <v>8</v>
      </c>
      <c r="Q160" s="70">
        <v>7</v>
      </c>
      <c r="R160" s="127"/>
      <c r="S160" s="156"/>
      <c r="T160" s="151"/>
      <c r="U160" s="157"/>
      <c r="V160" s="73"/>
    </row>
    <row r="161" spans="1:22" ht="15" x14ac:dyDescent="0.25">
      <c r="A161" s="136" t="s">
        <v>759</v>
      </c>
      <c r="B161" s="198" t="s">
        <v>272</v>
      </c>
      <c r="C161" s="198"/>
      <c r="D161" s="198"/>
      <c r="E161" s="198"/>
      <c r="F161" s="198"/>
      <c r="G161" s="198"/>
      <c r="H161" s="204"/>
      <c r="I161" s="198"/>
      <c r="J161" s="205">
        <v>1200</v>
      </c>
      <c r="K161" s="127"/>
      <c r="L161" s="127"/>
      <c r="M161" s="137">
        <f t="shared" si="8"/>
        <v>1200</v>
      </c>
      <c r="N161" s="70">
        <v>300</v>
      </c>
      <c r="O161" s="70">
        <v>300</v>
      </c>
      <c r="P161" s="70">
        <v>300</v>
      </c>
      <c r="Q161" s="70">
        <v>300</v>
      </c>
      <c r="R161" s="127"/>
      <c r="S161" s="156"/>
      <c r="T161" s="151"/>
      <c r="U161" s="157"/>
      <c r="V161" s="73"/>
    </row>
    <row r="162" spans="1:22" ht="15" x14ac:dyDescent="0.25">
      <c r="A162" s="136" t="s">
        <v>760</v>
      </c>
      <c r="B162" s="198" t="s">
        <v>272</v>
      </c>
      <c r="C162" s="198"/>
      <c r="D162" s="198"/>
      <c r="E162" s="198"/>
      <c r="F162" s="198"/>
      <c r="G162" s="198"/>
      <c r="H162" s="204"/>
      <c r="I162" s="198"/>
      <c r="J162" s="205">
        <v>700</v>
      </c>
      <c r="K162" s="127"/>
      <c r="L162" s="127"/>
      <c r="M162" s="137">
        <f t="shared" si="8"/>
        <v>700</v>
      </c>
      <c r="N162" s="70">
        <v>175</v>
      </c>
      <c r="O162" s="70">
        <v>175</v>
      </c>
      <c r="P162" s="70">
        <v>175</v>
      </c>
      <c r="Q162" s="70">
        <v>175</v>
      </c>
      <c r="R162" s="127"/>
      <c r="S162" s="156"/>
      <c r="T162" s="151"/>
      <c r="U162" s="157"/>
      <c r="V162" s="73"/>
    </row>
    <row r="163" spans="1:22" ht="15" x14ac:dyDescent="0.25">
      <c r="A163" s="136" t="s">
        <v>761</v>
      </c>
      <c r="B163" s="198" t="s">
        <v>272</v>
      </c>
      <c r="C163" s="198"/>
      <c r="D163" s="198"/>
      <c r="E163" s="198"/>
      <c r="F163" s="198"/>
      <c r="G163" s="198"/>
      <c r="H163" s="204"/>
      <c r="I163" s="198"/>
      <c r="J163" s="205">
        <v>500</v>
      </c>
      <c r="K163" s="127"/>
      <c r="L163" s="127"/>
      <c r="M163" s="137">
        <f t="shared" si="8"/>
        <v>500</v>
      </c>
      <c r="N163" s="70">
        <v>125</v>
      </c>
      <c r="O163" s="70">
        <v>125</v>
      </c>
      <c r="P163" s="70">
        <v>125</v>
      </c>
      <c r="Q163" s="70">
        <v>125</v>
      </c>
      <c r="R163" s="127"/>
      <c r="S163" s="156"/>
      <c r="T163" s="151"/>
      <c r="U163" s="157"/>
      <c r="V163" s="73"/>
    </row>
    <row r="164" spans="1:22" ht="15" x14ac:dyDescent="0.25">
      <c r="A164" s="136" t="s">
        <v>762</v>
      </c>
      <c r="B164" s="198" t="s">
        <v>272</v>
      </c>
      <c r="C164" s="198"/>
      <c r="D164" s="198"/>
      <c r="E164" s="198"/>
      <c r="F164" s="198"/>
      <c r="G164" s="198"/>
      <c r="H164" s="204"/>
      <c r="I164" s="198"/>
      <c r="J164" s="205">
        <v>3</v>
      </c>
      <c r="K164" s="127"/>
      <c r="L164" s="127"/>
      <c r="M164" s="137">
        <f t="shared" si="8"/>
        <v>3</v>
      </c>
      <c r="N164" s="70">
        <v>3</v>
      </c>
      <c r="O164" s="70"/>
      <c r="P164" s="70"/>
      <c r="Q164" s="70"/>
      <c r="R164" s="127"/>
      <c r="S164" s="156"/>
      <c r="T164" s="151"/>
      <c r="U164" s="157"/>
      <c r="V164" s="73"/>
    </row>
    <row r="165" spans="1:22" ht="15" x14ac:dyDescent="0.25">
      <c r="A165" s="136" t="s">
        <v>763</v>
      </c>
      <c r="B165" s="198" t="s">
        <v>272</v>
      </c>
      <c r="C165" s="198"/>
      <c r="D165" s="198"/>
      <c r="E165" s="198"/>
      <c r="F165" s="198"/>
      <c r="G165" s="198"/>
      <c r="H165" s="204"/>
      <c r="I165" s="198"/>
      <c r="J165" s="205">
        <v>3</v>
      </c>
      <c r="K165" s="127"/>
      <c r="L165" s="127"/>
      <c r="M165" s="137">
        <f t="shared" si="8"/>
        <v>3</v>
      </c>
      <c r="N165" s="70">
        <v>3</v>
      </c>
      <c r="O165" s="70"/>
      <c r="P165" s="70"/>
      <c r="Q165" s="70"/>
      <c r="R165" s="127"/>
      <c r="S165" s="156"/>
      <c r="T165" s="151"/>
      <c r="U165" s="157"/>
      <c r="V165" s="73"/>
    </row>
    <row r="166" spans="1:22" ht="15" x14ac:dyDescent="0.25">
      <c r="A166" s="136" t="s">
        <v>764</v>
      </c>
      <c r="B166" s="198" t="s">
        <v>272</v>
      </c>
      <c r="C166" s="198"/>
      <c r="D166" s="198"/>
      <c r="E166" s="198"/>
      <c r="F166" s="198"/>
      <c r="G166" s="198"/>
      <c r="H166" s="204"/>
      <c r="I166" s="198"/>
      <c r="J166" s="205">
        <v>3</v>
      </c>
      <c r="K166" s="127"/>
      <c r="L166" s="127"/>
      <c r="M166" s="137">
        <f t="shared" si="8"/>
        <v>3</v>
      </c>
      <c r="N166" s="70">
        <v>3</v>
      </c>
      <c r="O166" s="70"/>
      <c r="P166" s="70"/>
      <c r="Q166" s="70"/>
      <c r="R166" s="127"/>
      <c r="S166" s="156"/>
      <c r="T166" s="151"/>
      <c r="U166" s="157"/>
      <c r="V166" s="73"/>
    </row>
    <row r="167" spans="1:22" ht="15" x14ac:dyDescent="0.25">
      <c r="A167" s="136" t="s">
        <v>765</v>
      </c>
      <c r="B167" s="198" t="s">
        <v>272</v>
      </c>
      <c r="C167" s="198"/>
      <c r="D167" s="198"/>
      <c r="E167" s="198"/>
      <c r="F167" s="198"/>
      <c r="G167" s="198"/>
      <c r="H167" s="204"/>
      <c r="I167" s="198"/>
      <c r="J167" s="205">
        <v>3</v>
      </c>
      <c r="K167" s="127"/>
      <c r="L167" s="127"/>
      <c r="M167" s="137">
        <f t="shared" si="8"/>
        <v>3</v>
      </c>
      <c r="N167" s="70">
        <v>3</v>
      </c>
      <c r="O167" s="70"/>
      <c r="P167" s="70"/>
      <c r="Q167" s="70"/>
      <c r="R167" s="127"/>
      <c r="S167" s="156"/>
      <c r="T167" s="151"/>
      <c r="U167" s="157"/>
      <c r="V167" s="73"/>
    </row>
    <row r="168" spans="1:22" ht="15" x14ac:dyDescent="0.25">
      <c r="A168" s="136" t="s">
        <v>677</v>
      </c>
      <c r="B168" s="198" t="s">
        <v>516</v>
      </c>
      <c r="C168" s="205">
        <v>25</v>
      </c>
      <c r="D168" s="205">
        <v>25</v>
      </c>
      <c r="E168" s="198"/>
      <c r="F168" s="198"/>
      <c r="G168" s="205">
        <v>10</v>
      </c>
      <c r="H168" s="204">
        <v>25</v>
      </c>
      <c r="I168" s="198"/>
      <c r="J168" s="198"/>
      <c r="K168" s="127"/>
      <c r="L168" s="127"/>
      <c r="M168" s="137">
        <f t="shared" si="8"/>
        <v>85</v>
      </c>
      <c r="N168" s="70">
        <v>20</v>
      </c>
      <c r="O168" s="70">
        <v>20</v>
      </c>
      <c r="P168" s="70">
        <v>20</v>
      </c>
      <c r="Q168" s="70">
        <v>25</v>
      </c>
      <c r="R168" s="127"/>
      <c r="S168" s="156"/>
      <c r="T168" s="151"/>
      <c r="U168" s="157"/>
      <c r="V168" s="73"/>
    </row>
    <row r="169" spans="1:22" ht="15" x14ac:dyDescent="0.25">
      <c r="A169" s="136" t="s">
        <v>942</v>
      </c>
      <c r="B169" s="198" t="s">
        <v>272</v>
      </c>
      <c r="C169" s="198"/>
      <c r="D169" s="198"/>
      <c r="E169" s="198"/>
      <c r="F169" s="198"/>
      <c r="G169" s="205">
        <v>2</v>
      </c>
      <c r="H169" s="204"/>
      <c r="I169" s="198"/>
      <c r="J169" s="198"/>
      <c r="K169" s="127"/>
      <c r="L169" s="127"/>
      <c r="M169" s="137">
        <f t="shared" si="8"/>
        <v>2</v>
      </c>
      <c r="N169" s="70">
        <v>2</v>
      </c>
      <c r="O169" s="70"/>
      <c r="P169" s="70"/>
      <c r="Q169" s="70"/>
      <c r="R169" s="127"/>
      <c r="S169" s="156"/>
      <c r="T169" s="151"/>
      <c r="U169" s="157"/>
      <c r="V169" s="73"/>
    </row>
    <row r="170" spans="1:22" ht="15" x14ac:dyDescent="0.25">
      <c r="A170" s="136" t="s">
        <v>767</v>
      </c>
      <c r="B170" s="198" t="s">
        <v>272</v>
      </c>
      <c r="C170" s="198"/>
      <c r="D170" s="198"/>
      <c r="E170" s="198"/>
      <c r="F170" s="205">
        <v>1</v>
      </c>
      <c r="G170" s="198"/>
      <c r="H170" s="204"/>
      <c r="I170" s="198"/>
      <c r="J170" s="198"/>
      <c r="K170" s="127"/>
      <c r="L170" s="127"/>
      <c r="M170" s="137">
        <f t="shared" si="8"/>
        <v>1</v>
      </c>
      <c r="N170" s="70">
        <v>1</v>
      </c>
      <c r="O170" s="70"/>
      <c r="P170" s="70"/>
      <c r="Q170" s="70"/>
      <c r="R170" s="127"/>
      <c r="S170" s="156"/>
      <c r="T170" s="151"/>
      <c r="U170" s="157"/>
      <c r="V170" s="73"/>
    </row>
    <row r="171" spans="1:22" ht="15" x14ac:dyDescent="0.25">
      <c r="A171" s="136" t="s">
        <v>768</v>
      </c>
      <c r="B171" s="198" t="s">
        <v>632</v>
      </c>
      <c r="C171" s="198"/>
      <c r="D171" s="198"/>
      <c r="E171" s="198"/>
      <c r="F171" s="205">
        <v>1</v>
      </c>
      <c r="G171" s="198"/>
      <c r="H171" s="204"/>
      <c r="I171" s="198"/>
      <c r="J171" s="198"/>
      <c r="K171" s="127"/>
      <c r="L171" s="127"/>
      <c r="M171" s="137">
        <f t="shared" si="8"/>
        <v>1</v>
      </c>
      <c r="N171" s="70">
        <v>1</v>
      </c>
      <c r="O171" s="70"/>
      <c r="P171" s="70"/>
      <c r="Q171" s="70"/>
      <c r="R171" s="127"/>
      <c r="S171" s="156"/>
      <c r="T171" s="151"/>
      <c r="U171" s="157"/>
      <c r="V171" s="73"/>
    </row>
    <row r="172" spans="1:22" ht="15" x14ac:dyDescent="0.25">
      <c r="A172" s="136" t="s">
        <v>769</v>
      </c>
      <c r="B172" s="198" t="s">
        <v>272</v>
      </c>
      <c r="C172" s="198"/>
      <c r="D172" s="198"/>
      <c r="E172" s="198"/>
      <c r="F172" s="205">
        <v>1</v>
      </c>
      <c r="G172" s="198"/>
      <c r="H172" s="204"/>
      <c r="I172" s="198"/>
      <c r="J172" s="198"/>
      <c r="K172" s="127"/>
      <c r="L172" s="127"/>
      <c r="M172" s="137">
        <f t="shared" ref="M172:M203" si="9">SUM(C172:J172,K172:L172)</f>
        <v>1</v>
      </c>
      <c r="N172" s="70">
        <v>1</v>
      </c>
      <c r="O172" s="70"/>
      <c r="P172" s="70"/>
      <c r="Q172" s="70"/>
      <c r="R172" s="127"/>
      <c r="S172" s="156"/>
      <c r="T172" s="151"/>
      <c r="U172" s="157"/>
      <c r="V172" s="73"/>
    </row>
    <row r="173" spans="1:22" ht="15" x14ac:dyDescent="0.25">
      <c r="A173" s="136" t="s">
        <v>770</v>
      </c>
      <c r="B173" s="198" t="s">
        <v>272</v>
      </c>
      <c r="C173" s="198"/>
      <c r="D173" s="198"/>
      <c r="E173" s="198"/>
      <c r="F173" s="205">
        <v>1</v>
      </c>
      <c r="G173" s="198"/>
      <c r="H173" s="204"/>
      <c r="I173" s="198"/>
      <c r="J173" s="198"/>
      <c r="K173" s="127"/>
      <c r="L173" s="127"/>
      <c r="M173" s="137">
        <f t="shared" si="9"/>
        <v>1</v>
      </c>
      <c r="N173" s="70">
        <v>1</v>
      </c>
      <c r="O173" s="70"/>
      <c r="P173" s="70"/>
      <c r="Q173" s="70"/>
      <c r="R173" s="127" t="s">
        <v>771</v>
      </c>
      <c r="S173" s="156"/>
      <c r="T173" s="151"/>
      <c r="U173" s="157"/>
      <c r="V173" s="73"/>
    </row>
    <row r="174" spans="1:22" ht="15" x14ac:dyDescent="0.25">
      <c r="A174" s="136" t="s">
        <v>772</v>
      </c>
      <c r="B174" s="198" t="s">
        <v>272</v>
      </c>
      <c r="C174" s="198"/>
      <c r="D174" s="198"/>
      <c r="E174" s="198"/>
      <c r="F174" s="205">
        <v>1</v>
      </c>
      <c r="G174" s="198"/>
      <c r="H174" s="204"/>
      <c r="I174" s="198"/>
      <c r="J174" s="198"/>
      <c r="K174" s="127"/>
      <c r="L174" s="127"/>
      <c r="M174" s="137">
        <f t="shared" si="9"/>
        <v>1</v>
      </c>
      <c r="N174" s="70">
        <v>1</v>
      </c>
      <c r="O174" s="70"/>
      <c r="P174" s="70"/>
      <c r="Q174" s="70"/>
      <c r="R174" s="127"/>
      <c r="S174" s="156"/>
      <c r="T174" s="151"/>
      <c r="U174" s="157"/>
      <c r="V174" s="73"/>
    </row>
    <row r="175" spans="1:22" ht="15" x14ac:dyDescent="0.25">
      <c r="A175" s="136" t="s">
        <v>773</v>
      </c>
      <c r="B175" s="198" t="s">
        <v>272</v>
      </c>
      <c r="C175" s="198"/>
      <c r="D175" s="198"/>
      <c r="E175" s="198"/>
      <c r="F175" s="205">
        <v>2</v>
      </c>
      <c r="G175" s="198"/>
      <c r="H175" s="204"/>
      <c r="I175" s="198"/>
      <c r="J175" s="198"/>
      <c r="K175" s="127"/>
      <c r="L175" s="127"/>
      <c r="M175" s="137">
        <f t="shared" si="9"/>
        <v>2</v>
      </c>
      <c r="N175" s="70">
        <v>5</v>
      </c>
      <c r="O175" s="70"/>
      <c r="P175" s="70"/>
      <c r="Q175" s="70"/>
      <c r="R175" s="127"/>
      <c r="S175" s="156"/>
      <c r="T175" s="151"/>
      <c r="U175" s="157"/>
      <c r="V175" s="73"/>
    </row>
    <row r="176" spans="1:22" ht="15" x14ac:dyDescent="0.25">
      <c r="A176" s="136" t="s">
        <v>774</v>
      </c>
      <c r="B176" s="198" t="s">
        <v>632</v>
      </c>
      <c r="C176" s="198"/>
      <c r="D176" s="198"/>
      <c r="E176" s="198"/>
      <c r="F176" s="205">
        <v>1</v>
      </c>
      <c r="G176" s="198"/>
      <c r="H176" s="204"/>
      <c r="I176" s="198"/>
      <c r="J176" s="198"/>
      <c r="K176" s="127"/>
      <c r="L176" s="127"/>
      <c r="M176" s="137">
        <f t="shared" si="9"/>
        <v>1</v>
      </c>
      <c r="N176" s="70">
        <v>1</v>
      </c>
      <c r="O176" s="70"/>
      <c r="P176" s="70"/>
      <c r="Q176" s="70"/>
      <c r="R176" s="127"/>
      <c r="S176" s="156"/>
      <c r="T176" s="151"/>
      <c r="U176" s="157"/>
      <c r="V176" s="73"/>
    </row>
    <row r="177" spans="1:22" ht="15" x14ac:dyDescent="0.25">
      <c r="A177" s="136" t="s">
        <v>775</v>
      </c>
      <c r="B177" s="198" t="s">
        <v>272</v>
      </c>
      <c r="C177" s="198"/>
      <c r="D177" s="198"/>
      <c r="E177" s="198"/>
      <c r="F177" s="205">
        <v>1</v>
      </c>
      <c r="G177" s="198"/>
      <c r="H177" s="204"/>
      <c r="I177" s="198"/>
      <c r="J177" s="198"/>
      <c r="K177" s="127"/>
      <c r="L177" s="127"/>
      <c r="M177" s="137">
        <f t="shared" si="9"/>
        <v>1</v>
      </c>
      <c r="N177" s="70">
        <v>1</v>
      </c>
      <c r="O177" s="70"/>
      <c r="P177" s="70"/>
      <c r="Q177" s="70"/>
      <c r="R177" s="127"/>
      <c r="S177" s="156"/>
      <c r="T177" s="151"/>
      <c r="U177" s="157"/>
      <c r="V177" s="73"/>
    </row>
    <row r="178" spans="1:22" ht="15" x14ac:dyDescent="0.25">
      <c r="A178" s="246" t="s">
        <v>941</v>
      </c>
      <c r="B178" s="189"/>
      <c r="C178" s="189"/>
      <c r="D178" s="189"/>
      <c r="E178" s="189"/>
      <c r="F178" s="244"/>
      <c r="G178" s="189"/>
      <c r="H178" s="245"/>
      <c r="I178" s="189"/>
      <c r="J178" s="189"/>
      <c r="K178" s="127"/>
      <c r="L178" s="127"/>
      <c r="M178" s="137"/>
      <c r="N178" s="70"/>
      <c r="O178" s="70"/>
      <c r="P178" s="70"/>
      <c r="Q178" s="70"/>
      <c r="R178" s="127"/>
      <c r="S178" s="156"/>
      <c r="T178" s="151"/>
      <c r="U178" s="157"/>
      <c r="V178" s="73"/>
    </row>
    <row r="179" spans="1:22" ht="15" x14ac:dyDescent="0.25">
      <c r="A179" s="151"/>
      <c r="B179" s="152"/>
      <c r="C179" s="128"/>
      <c r="D179" s="128"/>
      <c r="E179" s="153"/>
      <c r="F179" s="128"/>
      <c r="G179" s="128"/>
      <c r="H179" s="72"/>
      <c r="I179" s="128"/>
      <c r="J179" s="128"/>
      <c r="K179" s="128"/>
      <c r="L179" s="128"/>
      <c r="M179" s="154"/>
      <c r="N179" s="155"/>
      <c r="O179" s="155"/>
      <c r="P179" s="155"/>
      <c r="Q179" s="155"/>
      <c r="R179" s="128"/>
      <c r="S179" s="156"/>
      <c r="T179" s="151"/>
      <c r="U179" s="157"/>
      <c r="V179" s="73"/>
    </row>
    <row r="180" spans="1:22" ht="15" x14ac:dyDescent="0.25">
      <c r="A180" s="158" t="s">
        <v>403</v>
      </c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159"/>
      <c r="N180" s="159"/>
      <c r="O180" s="160" t="s">
        <v>404</v>
      </c>
      <c r="P180" s="159"/>
      <c r="Q180" s="159"/>
      <c r="R180" s="85"/>
      <c r="S180" s="73"/>
      <c r="T180" s="73"/>
      <c r="U180" s="73"/>
      <c r="V180" s="73"/>
    </row>
    <row r="181" spans="1:22" ht="15" x14ac:dyDescent="0.25">
      <c r="A181" s="158" t="s">
        <v>405</v>
      </c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159"/>
      <c r="N181" s="159"/>
      <c r="O181" s="160" t="s">
        <v>406</v>
      </c>
      <c r="P181" s="159"/>
      <c r="Q181" s="159"/>
      <c r="R181" s="85"/>
      <c r="S181" s="73"/>
      <c r="T181" s="73"/>
      <c r="U181" s="73"/>
      <c r="V181" s="73"/>
    </row>
    <row r="182" spans="1:22" ht="15" x14ac:dyDescent="0.25">
      <c r="A182" s="158" t="s">
        <v>407</v>
      </c>
      <c r="B182" s="85"/>
      <c r="C182" s="85"/>
      <c r="D182" s="85"/>
      <c r="F182" s="85"/>
      <c r="G182" s="85"/>
      <c r="H182" s="85"/>
      <c r="I182" s="85"/>
      <c r="J182" s="85"/>
      <c r="K182" s="85"/>
      <c r="L182" s="85"/>
      <c r="M182" s="159"/>
      <c r="N182" s="159"/>
      <c r="O182" s="161" t="s">
        <v>469</v>
      </c>
      <c r="P182" s="159"/>
      <c r="Q182" s="159"/>
      <c r="R182" s="85"/>
      <c r="S182" s="73"/>
      <c r="T182" s="73"/>
      <c r="U182" s="73"/>
      <c r="V182" s="73"/>
    </row>
    <row r="183" spans="1:22" x14ac:dyDescent="0.2">
      <c r="A183" s="158" t="s">
        <v>409</v>
      </c>
      <c r="B183" s="129"/>
      <c r="C183" s="129"/>
      <c r="D183" s="129"/>
      <c r="F183" s="129"/>
      <c r="G183" s="129"/>
      <c r="H183" s="129"/>
      <c r="I183" s="129"/>
      <c r="J183" s="129"/>
      <c r="K183" s="129"/>
      <c r="L183" s="129"/>
      <c r="M183" s="162"/>
      <c r="N183" s="162"/>
      <c r="O183" s="161" t="s">
        <v>410</v>
      </c>
      <c r="P183" s="162"/>
      <c r="Q183" s="162"/>
      <c r="R183" s="129"/>
      <c r="S183" s="73"/>
      <c r="T183" s="73"/>
      <c r="U183" s="73"/>
      <c r="V183" s="73"/>
    </row>
    <row r="184" spans="1:22" x14ac:dyDescent="0.2">
      <c r="A184" s="158" t="s">
        <v>411</v>
      </c>
      <c r="M184" s="163"/>
      <c r="N184" s="163"/>
      <c r="O184" s="161" t="s">
        <v>412</v>
      </c>
      <c r="P184" s="163"/>
      <c r="Q184" s="163"/>
      <c r="S184" s="73"/>
      <c r="T184" s="73"/>
      <c r="U184" s="73"/>
      <c r="V184" s="73"/>
    </row>
  </sheetData>
  <mergeCells count="35">
    <mergeCell ref="S43:S85"/>
    <mergeCell ref="Q9:Q11"/>
    <mergeCell ref="S123:S146"/>
    <mergeCell ref="S86:S122"/>
    <mergeCell ref="S9:S11"/>
    <mergeCell ref="O9:O11"/>
    <mergeCell ref="P9:P11"/>
    <mergeCell ref="U9:U11"/>
    <mergeCell ref="T9:T11"/>
    <mergeCell ref="S12:S42"/>
    <mergeCell ref="A6:R6"/>
    <mergeCell ref="A7:R7"/>
    <mergeCell ref="A8:R8"/>
    <mergeCell ref="C9:C11"/>
    <mergeCell ref="D9:D11"/>
    <mergeCell ref="E9:E11"/>
    <mergeCell ref="F9:F11"/>
    <mergeCell ref="G9:G11"/>
    <mergeCell ref="H9:H11"/>
    <mergeCell ref="R9:R11"/>
    <mergeCell ref="I9:I11"/>
    <mergeCell ref="J9:J11"/>
    <mergeCell ref="K9:K11"/>
    <mergeCell ref="L9:L11"/>
    <mergeCell ref="M9:M11"/>
    <mergeCell ref="N9:N11"/>
    <mergeCell ref="Q5:R5"/>
    <mergeCell ref="Q3:R3"/>
    <mergeCell ref="B4:O4"/>
    <mergeCell ref="B1:O1"/>
    <mergeCell ref="Q1:R1"/>
    <mergeCell ref="B2:O2"/>
    <mergeCell ref="Q2:R2"/>
    <mergeCell ref="B3:O3"/>
    <mergeCell ref="B5:O5"/>
  </mergeCells>
  <pageMargins left="0.70866141732283472" right="0.16" top="0.26" bottom="0.27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1"/>
  <sheetViews>
    <sheetView view="pageBreakPreview" topLeftCell="A7" zoomScale="60" workbookViewId="0">
      <selection activeCell="M6" sqref="M1:N1048576"/>
    </sheetView>
  </sheetViews>
  <sheetFormatPr defaultRowHeight="12.75" x14ac:dyDescent="0.2"/>
  <cols>
    <col min="1" max="1" width="36.5703125" customWidth="1"/>
    <col min="2" max="2" width="14" customWidth="1"/>
    <col min="3" max="3" width="14.140625" customWidth="1"/>
    <col min="4" max="12" width="9.140625" hidden="1" customWidth="1"/>
    <col min="13" max="13" width="26" customWidth="1"/>
    <col min="14" max="14" width="30.85546875" customWidth="1"/>
  </cols>
  <sheetData>
    <row r="1" spans="1:14" ht="13.5" x14ac:dyDescent="0.2">
      <c r="A1" s="57" t="s">
        <v>83</v>
      </c>
      <c r="B1" s="281" t="s">
        <v>83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58"/>
      <c r="N1" s="57" t="s">
        <v>683</v>
      </c>
    </row>
    <row r="2" spans="1:14" ht="27" x14ac:dyDescent="0.2">
      <c r="A2" s="240" t="s">
        <v>79</v>
      </c>
      <c r="B2" s="283" t="s">
        <v>78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177"/>
      <c r="N2" s="93" t="s">
        <v>238</v>
      </c>
    </row>
    <row r="3" spans="1:14" ht="13.5" x14ac:dyDescent="0.2">
      <c r="A3" s="57" t="s">
        <v>239</v>
      </c>
      <c r="B3" s="281" t="s">
        <v>239</v>
      </c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58"/>
      <c r="N3" s="57" t="s">
        <v>239</v>
      </c>
    </row>
    <row r="4" spans="1:14" ht="13.5" x14ac:dyDescent="0.2">
      <c r="A4" s="57" t="s">
        <v>240</v>
      </c>
      <c r="B4" s="281" t="s">
        <v>241</v>
      </c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58"/>
      <c r="N4" s="57" t="s">
        <v>242</v>
      </c>
    </row>
    <row r="5" spans="1:14" ht="13.5" x14ac:dyDescent="0.2">
      <c r="A5" s="57" t="s">
        <v>243</v>
      </c>
      <c r="B5" s="281" t="s">
        <v>243</v>
      </c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57"/>
      <c r="N5" s="57" t="s">
        <v>243</v>
      </c>
    </row>
    <row r="6" spans="1:14" ht="13.5" x14ac:dyDescent="0.2">
      <c r="A6" s="57"/>
      <c r="B6" s="57"/>
      <c r="C6" s="57"/>
      <c r="D6" s="57"/>
      <c r="E6" s="57"/>
      <c r="F6" s="57"/>
      <c r="G6" s="57"/>
      <c r="H6" s="167"/>
      <c r="I6" s="57"/>
      <c r="J6" s="57"/>
      <c r="K6" s="57"/>
      <c r="L6" s="57"/>
      <c r="M6" s="57"/>
      <c r="N6" s="57"/>
    </row>
    <row r="7" spans="1:14" ht="15.75" x14ac:dyDescent="0.25">
      <c r="A7" s="291" t="s">
        <v>226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</row>
    <row r="8" spans="1:14" ht="15.75" x14ac:dyDescent="0.25">
      <c r="A8" s="291" t="s">
        <v>721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</row>
    <row r="9" spans="1:14" ht="15.75" x14ac:dyDescent="0.25">
      <c r="A9" s="56"/>
      <c r="B9" s="56"/>
      <c r="C9" s="56"/>
      <c r="D9" s="56"/>
      <c r="E9" s="56"/>
      <c r="F9" s="56"/>
      <c r="G9" s="56"/>
      <c r="H9" s="168"/>
      <c r="I9" s="56"/>
      <c r="J9" s="56"/>
      <c r="K9" s="56"/>
      <c r="L9" s="56"/>
      <c r="M9" s="56"/>
      <c r="N9" s="56"/>
    </row>
    <row r="10" spans="1:14" x14ac:dyDescent="0.2">
      <c r="A10" s="11"/>
      <c r="B10" s="11"/>
      <c r="C10" s="11"/>
      <c r="D10" s="11"/>
      <c r="E10" s="11"/>
      <c r="F10" s="11"/>
      <c r="G10" s="11"/>
      <c r="H10" s="66"/>
      <c r="I10" s="11"/>
      <c r="J10" s="66"/>
      <c r="K10" s="66"/>
      <c r="L10" s="11"/>
      <c r="M10" s="11"/>
      <c r="N10" s="11"/>
    </row>
    <row r="11" spans="1:14" ht="12.75" customHeight="1" x14ac:dyDescent="0.2">
      <c r="A11" s="292" t="s">
        <v>245</v>
      </c>
      <c r="B11" s="117" t="s">
        <v>246</v>
      </c>
      <c r="C11" s="118" t="s">
        <v>419</v>
      </c>
      <c r="D11" s="292" t="s">
        <v>247</v>
      </c>
      <c r="E11" s="292" t="s">
        <v>248</v>
      </c>
      <c r="F11" s="292" t="s">
        <v>249</v>
      </c>
      <c r="G11" s="292" t="s">
        <v>250</v>
      </c>
      <c r="H11" s="292" t="s">
        <v>251</v>
      </c>
      <c r="I11" s="292" t="s">
        <v>252</v>
      </c>
      <c r="J11" s="292" t="s">
        <v>253</v>
      </c>
      <c r="K11" s="292" t="s">
        <v>258</v>
      </c>
      <c r="L11" s="292" t="s">
        <v>254</v>
      </c>
      <c r="M11" s="296" t="s">
        <v>264</v>
      </c>
      <c r="N11" s="292" t="s">
        <v>422</v>
      </c>
    </row>
    <row r="12" spans="1:14" x14ac:dyDescent="0.2">
      <c r="A12" s="289"/>
      <c r="B12" s="121" t="s">
        <v>269</v>
      </c>
      <c r="C12" s="120" t="s">
        <v>268</v>
      </c>
      <c r="D12" s="289"/>
      <c r="E12" s="289"/>
      <c r="F12" s="289"/>
      <c r="G12" s="289"/>
      <c r="H12" s="289"/>
      <c r="I12" s="289"/>
      <c r="J12" s="289"/>
      <c r="K12" s="289"/>
      <c r="L12" s="289"/>
      <c r="M12" s="297"/>
      <c r="N12" s="289"/>
    </row>
    <row r="13" spans="1:14" x14ac:dyDescent="0.2">
      <c r="A13" s="164" t="s">
        <v>685</v>
      </c>
      <c r="B13" s="69" t="s">
        <v>632</v>
      </c>
      <c r="C13" s="69">
        <v>2</v>
      </c>
      <c r="D13" s="69"/>
      <c r="E13" s="69"/>
      <c r="F13" s="69"/>
      <c r="G13" s="69"/>
      <c r="H13" s="69"/>
      <c r="I13" s="69">
        <v>2</v>
      </c>
      <c r="J13" s="69"/>
      <c r="K13" s="69"/>
      <c r="L13" s="69"/>
      <c r="M13" s="144" t="s">
        <v>686</v>
      </c>
      <c r="N13" s="67" t="s">
        <v>687</v>
      </c>
    </row>
    <row r="14" spans="1:14" x14ac:dyDescent="0.2">
      <c r="A14" s="164" t="s">
        <v>688</v>
      </c>
      <c r="B14" s="69" t="s">
        <v>7</v>
      </c>
      <c r="C14" s="69">
        <v>3</v>
      </c>
      <c r="D14" s="69">
        <v>1</v>
      </c>
      <c r="E14" s="69"/>
      <c r="F14" s="69">
        <v>1</v>
      </c>
      <c r="G14" s="69"/>
      <c r="H14" s="69"/>
      <c r="I14" s="69"/>
      <c r="J14" s="69"/>
      <c r="K14" s="69"/>
      <c r="L14" s="69">
        <v>1</v>
      </c>
      <c r="M14" s="144"/>
      <c r="N14" s="67" t="s">
        <v>684</v>
      </c>
    </row>
    <row r="15" spans="1:14" x14ac:dyDescent="0.2">
      <c r="A15" s="164" t="s">
        <v>689</v>
      </c>
      <c r="B15" s="144" t="s">
        <v>632</v>
      </c>
      <c r="C15" s="69">
        <f t="shared" ref="C15:C27" si="0">D15+E15+F15+G15+H15+I15+J15+K15+L15</f>
        <v>2</v>
      </c>
      <c r="D15" s="164"/>
      <c r="E15" s="164"/>
      <c r="F15" s="164"/>
      <c r="G15" s="164">
        <v>1</v>
      </c>
      <c r="H15" s="144">
        <v>1</v>
      </c>
      <c r="I15" s="164"/>
      <c r="J15" s="164"/>
      <c r="K15" s="164"/>
      <c r="L15" s="164"/>
      <c r="M15" s="164"/>
      <c r="N15" s="164" t="s">
        <v>690</v>
      </c>
    </row>
    <row r="16" spans="1:14" ht="25.5" x14ac:dyDescent="0.2">
      <c r="A16" s="164" t="s">
        <v>691</v>
      </c>
      <c r="B16" s="144" t="s">
        <v>632</v>
      </c>
      <c r="C16" s="69">
        <f t="shared" si="0"/>
        <v>1</v>
      </c>
      <c r="D16" s="164"/>
      <c r="E16" s="164"/>
      <c r="F16" s="164"/>
      <c r="G16" s="164"/>
      <c r="H16" s="144"/>
      <c r="I16" s="164"/>
      <c r="J16" s="164">
        <v>1</v>
      </c>
      <c r="K16" s="164"/>
      <c r="L16" s="164"/>
      <c r="M16" s="164"/>
      <c r="N16" s="164" t="s">
        <v>692</v>
      </c>
    </row>
    <row r="17" spans="1:14" x14ac:dyDescent="0.2">
      <c r="A17" s="164" t="s">
        <v>693</v>
      </c>
      <c r="B17" s="69" t="s">
        <v>632</v>
      </c>
      <c r="C17" s="69">
        <f t="shared" si="0"/>
        <v>1</v>
      </c>
      <c r="D17" s="69"/>
      <c r="E17" s="69"/>
      <c r="F17" s="69"/>
      <c r="G17" s="69"/>
      <c r="H17" s="69"/>
      <c r="I17" s="69"/>
      <c r="J17" s="69"/>
      <c r="K17" s="69"/>
      <c r="L17" s="69">
        <v>1</v>
      </c>
      <c r="M17" s="144"/>
      <c r="N17" s="67" t="s">
        <v>684</v>
      </c>
    </row>
    <row r="18" spans="1:14" x14ac:dyDescent="0.2">
      <c r="A18" s="65" t="s">
        <v>694</v>
      </c>
      <c r="B18" s="69" t="s">
        <v>7</v>
      </c>
      <c r="C18" s="69">
        <f t="shared" si="0"/>
        <v>2</v>
      </c>
      <c r="D18" s="95"/>
      <c r="E18" s="95"/>
      <c r="F18" s="95"/>
      <c r="G18" s="95"/>
      <c r="H18" s="69"/>
      <c r="I18" s="95"/>
      <c r="J18" s="95"/>
      <c r="K18" s="95"/>
      <c r="L18" s="69">
        <v>2</v>
      </c>
      <c r="M18" s="69" t="s">
        <v>695</v>
      </c>
      <c r="N18" s="67" t="s">
        <v>684</v>
      </c>
    </row>
    <row r="19" spans="1:14" x14ac:dyDescent="0.2">
      <c r="A19" s="65" t="s">
        <v>696</v>
      </c>
      <c r="B19" s="69" t="s">
        <v>7</v>
      </c>
      <c r="C19" s="69">
        <f t="shared" si="0"/>
        <v>2</v>
      </c>
      <c r="D19" s="95"/>
      <c r="E19" s="95"/>
      <c r="F19" s="95"/>
      <c r="G19" s="95"/>
      <c r="H19" s="69"/>
      <c r="I19" s="95"/>
      <c r="J19" s="95"/>
      <c r="K19" s="95"/>
      <c r="L19" s="69">
        <v>2</v>
      </c>
      <c r="M19" s="69" t="s">
        <v>697</v>
      </c>
      <c r="N19" s="67" t="s">
        <v>684</v>
      </c>
    </row>
    <row r="20" spans="1:14" ht="38.25" x14ac:dyDescent="0.2">
      <c r="A20" s="65" t="s">
        <v>731</v>
      </c>
      <c r="B20" s="69" t="s">
        <v>632</v>
      </c>
      <c r="C20" s="69">
        <v>1</v>
      </c>
      <c r="D20" s="95"/>
      <c r="E20" s="95"/>
      <c r="F20" s="95"/>
      <c r="G20" s="95"/>
      <c r="H20" s="69"/>
      <c r="I20" s="95"/>
      <c r="J20" s="95"/>
      <c r="K20" s="95"/>
      <c r="L20" s="69"/>
      <c r="M20" s="69"/>
      <c r="N20" s="67" t="s">
        <v>732</v>
      </c>
    </row>
    <row r="21" spans="1:14" ht="38.25" x14ac:dyDescent="0.2">
      <c r="A21" s="164" t="s">
        <v>698</v>
      </c>
      <c r="B21" s="144" t="s">
        <v>378</v>
      </c>
      <c r="C21" s="69">
        <f t="shared" si="0"/>
        <v>1</v>
      </c>
      <c r="D21" s="164"/>
      <c r="E21" s="164"/>
      <c r="F21" s="164"/>
      <c r="G21" s="164"/>
      <c r="H21" s="144"/>
      <c r="I21" s="164"/>
      <c r="J21" s="164"/>
      <c r="K21" s="164">
        <v>1</v>
      </c>
      <c r="L21" s="164"/>
      <c r="M21" s="164"/>
      <c r="N21" s="164" t="s">
        <v>699</v>
      </c>
    </row>
    <row r="22" spans="1:14" ht="38.25" x14ac:dyDescent="0.2">
      <c r="A22" s="164" t="s">
        <v>700</v>
      </c>
      <c r="B22" s="144" t="s">
        <v>378</v>
      </c>
      <c r="C22" s="69">
        <v>2</v>
      </c>
      <c r="D22" s="164"/>
      <c r="E22" s="164"/>
      <c r="F22" s="164"/>
      <c r="G22" s="164"/>
      <c r="H22" s="144">
        <v>1</v>
      </c>
      <c r="I22" s="164"/>
      <c r="J22" s="164"/>
      <c r="K22" s="164">
        <v>1</v>
      </c>
      <c r="L22" s="164"/>
      <c r="M22" s="164"/>
      <c r="N22" s="164" t="s">
        <v>701</v>
      </c>
    </row>
    <row r="23" spans="1:14" ht="38.25" x14ac:dyDescent="0.2">
      <c r="A23" s="164" t="s">
        <v>702</v>
      </c>
      <c r="B23" s="144" t="s">
        <v>378</v>
      </c>
      <c r="C23" s="69">
        <f t="shared" si="0"/>
        <v>1</v>
      </c>
      <c r="D23" s="164"/>
      <c r="E23" s="164"/>
      <c r="F23" s="164"/>
      <c r="G23" s="164"/>
      <c r="H23" s="144"/>
      <c r="I23" s="164"/>
      <c r="J23" s="164"/>
      <c r="K23" s="164">
        <v>1</v>
      </c>
      <c r="L23" s="164"/>
      <c r="M23" s="164"/>
      <c r="N23" s="164" t="s">
        <v>703</v>
      </c>
    </row>
    <row r="24" spans="1:14" ht="25.5" x14ac:dyDescent="0.2">
      <c r="A24" s="164" t="s">
        <v>704</v>
      </c>
      <c r="B24" s="144" t="s">
        <v>378</v>
      </c>
      <c r="C24" s="69">
        <f t="shared" si="0"/>
        <v>1</v>
      </c>
      <c r="D24" s="164"/>
      <c r="E24" s="164"/>
      <c r="F24" s="164"/>
      <c r="G24" s="164"/>
      <c r="H24" s="144"/>
      <c r="I24" s="164"/>
      <c r="J24" s="164"/>
      <c r="K24" s="164">
        <v>1</v>
      </c>
      <c r="L24" s="164"/>
      <c r="M24" s="164"/>
      <c r="N24" s="164" t="s">
        <v>705</v>
      </c>
    </row>
    <row r="25" spans="1:14" ht="38.25" x14ac:dyDescent="0.2">
      <c r="A25" s="209" t="s">
        <v>706</v>
      </c>
      <c r="B25" s="69" t="s">
        <v>272</v>
      </c>
      <c r="C25" s="69">
        <v>1</v>
      </c>
      <c r="D25" s="172"/>
      <c r="E25" s="171"/>
      <c r="F25" s="95"/>
      <c r="G25" s="95"/>
      <c r="H25" s="69"/>
      <c r="I25" s="95"/>
      <c r="J25" s="95">
        <v>1</v>
      </c>
      <c r="K25" s="69"/>
      <c r="L25" s="69"/>
      <c r="M25" s="173" t="s">
        <v>707</v>
      </c>
      <c r="N25" s="171" t="s">
        <v>708</v>
      </c>
    </row>
    <row r="26" spans="1:14" ht="25.5" x14ac:dyDescent="0.2">
      <c r="A26" s="210" t="s">
        <v>709</v>
      </c>
      <c r="B26" s="69" t="s">
        <v>272</v>
      </c>
      <c r="C26" s="69">
        <f t="shared" si="0"/>
        <v>1</v>
      </c>
      <c r="D26" s="172"/>
      <c r="E26" s="171"/>
      <c r="F26" s="95"/>
      <c r="G26" s="95"/>
      <c r="H26" s="69"/>
      <c r="I26" s="95"/>
      <c r="J26" s="95">
        <v>1</v>
      </c>
      <c r="K26" s="69"/>
      <c r="L26" s="69"/>
      <c r="M26" s="174" t="s">
        <v>710</v>
      </c>
      <c r="N26" s="171" t="s">
        <v>711</v>
      </c>
    </row>
    <row r="27" spans="1:14" ht="25.5" x14ac:dyDescent="0.2">
      <c r="A27" s="211" t="s">
        <v>712</v>
      </c>
      <c r="B27" s="68" t="s">
        <v>7</v>
      </c>
      <c r="C27" s="69">
        <f t="shared" si="0"/>
        <v>2</v>
      </c>
      <c r="D27" s="69"/>
      <c r="E27" s="171"/>
      <c r="F27" s="95"/>
      <c r="G27" s="95"/>
      <c r="H27" s="69">
        <v>1</v>
      </c>
      <c r="I27" s="95"/>
      <c r="J27" s="95"/>
      <c r="K27" s="69"/>
      <c r="L27" s="69">
        <v>1</v>
      </c>
      <c r="M27" s="68" t="s">
        <v>713</v>
      </c>
      <c r="N27" s="175" t="s">
        <v>714</v>
      </c>
    </row>
    <row r="28" spans="1:14" x14ac:dyDescent="0.2">
      <c r="A28" s="175" t="s">
        <v>715</v>
      </c>
      <c r="B28" s="68" t="s">
        <v>7</v>
      </c>
      <c r="C28" s="69">
        <v>4</v>
      </c>
      <c r="D28" s="68"/>
      <c r="E28" s="176">
        <v>2</v>
      </c>
      <c r="F28" s="69"/>
      <c r="G28" s="69"/>
      <c r="H28" s="69"/>
      <c r="I28" s="69"/>
      <c r="J28" s="69"/>
      <c r="K28" s="69"/>
      <c r="L28" s="69"/>
      <c r="M28" s="176" t="s">
        <v>716</v>
      </c>
      <c r="N28" s="67"/>
    </row>
    <row r="29" spans="1:14" x14ac:dyDescent="0.2">
      <c r="A29" s="175" t="s">
        <v>717</v>
      </c>
      <c r="B29" s="68" t="s">
        <v>378</v>
      </c>
      <c r="C29" s="69">
        <v>3</v>
      </c>
      <c r="D29" s="68"/>
      <c r="E29" s="176">
        <v>1</v>
      </c>
      <c r="F29" s="69"/>
      <c r="G29" s="69"/>
      <c r="H29" s="69"/>
      <c r="I29" s="69"/>
      <c r="J29" s="69"/>
      <c r="K29" s="69"/>
      <c r="L29" s="69"/>
      <c r="M29" s="176" t="s">
        <v>718</v>
      </c>
      <c r="N29" s="67"/>
    </row>
    <row r="30" spans="1:14" x14ac:dyDescent="0.2">
      <c r="A30" s="175" t="s">
        <v>719</v>
      </c>
      <c r="B30" s="68" t="s">
        <v>378</v>
      </c>
      <c r="C30" s="69">
        <f>SUM(D30:L30)</f>
        <v>1</v>
      </c>
      <c r="D30" s="68"/>
      <c r="E30" s="176">
        <v>1</v>
      </c>
      <c r="F30" s="69"/>
      <c r="G30" s="69"/>
      <c r="H30" s="69"/>
      <c r="I30" s="69"/>
      <c r="J30" s="69"/>
      <c r="K30" s="69"/>
      <c r="L30" s="69"/>
      <c r="M30" s="176" t="s">
        <v>720</v>
      </c>
      <c r="N30" s="67"/>
    </row>
    <row r="31" spans="1:14" x14ac:dyDescent="0.2">
      <c r="A31" s="175" t="s">
        <v>722</v>
      </c>
      <c r="B31" s="68" t="s">
        <v>632</v>
      </c>
      <c r="C31" s="69">
        <v>1</v>
      </c>
      <c r="D31" s="68"/>
      <c r="E31" s="176"/>
      <c r="F31" s="69"/>
      <c r="G31" s="69"/>
      <c r="H31" s="69"/>
      <c r="I31" s="69"/>
      <c r="J31" s="69"/>
      <c r="K31" s="69"/>
      <c r="L31" s="69"/>
      <c r="M31" s="176" t="s">
        <v>723</v>
      </c>
      <c r="N31" s="67"/>
    </row>
    <row r="32" spans="1:14" ht="25.5" x14ac:dyDescent="0.2">
      <c r="A32" s="175" t="s">
        <v>724</v>
      </c>
      <c r="B32" s="68" t="s">
        <v>632</v>
      </c>
      <c r="C32" s="69">
        <v>1</v>
      </c>
      <c r="D32" s="68"/>
      <c r="E32" s="176"/>
      <c r="F32" s="69"/>
      <c r="G32" s="69"/>
      <c r="H32" s="69"/>
      <c r="I32" s="69"/>
      <c r="J32" s="69"/>
      <c r="K32" s="69"/>
      <c r="L32" s="69"/>
      <c r="M32" s="176" t="s">
        <v>725</v>
      </c>
      <c r="N32" s="67" t="s">
        <v>726</v>
      </c>
    </row>
    <row r="33" spans="1:14" x14ac:dyDescent="0.2">
      <c r="A33" s="175" t="s">
        <v>727</v>
      </c>
      <c r="B33" s="68" t="s">
        <v>7</v>
      </c>
      <c r="C33" s="69">
        <v>1</v>
      </c>
      <c r="D33" s="68"/>
      <c r="E33" s="176"/>
      <c r="F33" s="69"/>
      <c r="G33" s="69"/>
      <c r="H33" s="69"/>
      <c r="I33" s="69"/>
      <c r="J33" s="69"/>
      <c r="K33" s="69"/>
      <c r="L33" s="69"/>
      <c r="M33" s="176" t="s">
        <v>728</v>
      </c>
      <c r="N33" s="67" t="s">
        <v>684</v>
      </c>
    </row>
    <row r="34" spans="1:14" ht="25.5" x14ac:dyDescent="0.2">
      <c r="A34" s="175" t="s">
        <v>729</v>
      </c>
      <c r="B34" s="68" t="s">
        <v>7</v>
      </c>
      <c r="C34" s="69">
        <v>1</v>
      </c>
      <c r="D34" s="68"/>
      <c r="E34" s="176"/>
      <c r="F34" s="69"/>
      <c r="G34" s="69"/>
      <c r="H34" s="69"/>
      <c r="I34" s="69"/>
      <c r="J34" s="69"/>
      <c r="K34" s="69"/>
      <c r="L34" s="69"/>
      <c r="M34" s="176" t="s">
        <v>730</v>
      </c>
      <c r="N34" s="67" t="s">
        <v>684</v>
      </c>
    </row>
    <row r="35" spans="1:14" x14ac:dyDescent="0.2">
      <c r="A35" s="247" t="s">
        <v>940</v>
      </c>
      <c r="B35" s="68"/>
      <c r="C35" s="69"/>
      <c r="D35" s="68"/>
      <c r="E35" s="176"/>
      <c r="F35" s="69"/>
      <c r="G35" s="69"/>
      <c r="H35" s="69"/>
      <c r="I35" s="69"/>
      <c r="J35" s="69"/>
      <c r="K35" s="69"/>
      <c r="L35" s="69"/>
      <c r="M35" s="176"/>
      <c r="N35" s="67"/>
    </row>
    <row r="36" spans="1:14" x14ac:dyDescent="0.2">
      <c r="A36" s="212"/>
      <c r="B36" s="89"/>
      <c r="C36" s="89"/>
      <c r="D36" s="89"/>
      <c r="E36" s="89"/>
      <c r="F36" s="89"/>
      <c r="G36" s="89"/>
      <c r="H36" s="169"/>
      <c r="I36" s="89"/>
      <c r="J36" s="89"/>
      <c r="K36" s="89"/>
      <c r="L36" s="89"/>
      <c r="M36" s="89"/>
      <c r="N36" s="89"/>
    </row>
    <row r="37" spans="1:14" ht="15" x14ac:dyDescent="0.25">
      <c r="A37" s="158" t="s">
        <v>403</v>
      </c>
      <c r="B37" s="111"/>
      <c r="C37" s="83"/>
      <c r="D37" s="83"/>
      <c r="E37" s="83"/>
      <c r="F37" s="83"/>
      <c r="G37" s="83"/>
      <c r="H37" s="84"/>
      <c r="I37" s="83"/>
      <c r="J37" s="84"/>
      <c r="K37" s="84"/>
      <c r="L37" s="83"/>
      <c r="M37" s="86" t="s">
        <v>404</v>
      </c>
      <c r="N37" s="170"/>
    </row>
    <row r="38" spans="1:14" ht="15" x14ac:dyDescent="0.25">
      <c r="A38" s="81" t="s">
        <v>405</v>
      </c>
      <c r="B38" s="111"/>
      <c r="C38" s="83"/>
      <c r="D38" s="83"/>
      <c r="E38" s="83"/>
      <c r="F38" s="83"/>
      <c r="G38" s="83"/>
      <c r="H38" s="84"/>
      <c r="I38" s="83"/>
      <c r="J38" s="84"/>
      <c r="K38" s="84"/>
      <c r="L38" s="83"/>
      <c r="M38" s="86" t="s">
        <v>406</v>
      </c>
      <c r="N38" s="170"/>
    </row>
    <row r="39" spans="1:14" ht="15" x14ac:dyDescent="0.25">
      <c r="A39" s="81" t="s">
        <v>407</v>
      </c>
      <c r="B39" s="111"/>
      <c r="C39" s="83"/>
      <c r="D39" s="83"/>
      <c r="E39" s="83"/>
      <c r="F39" s="83"/>
      <c r="G39" s="83"/>
      <c r="H39" s="84"/>
      <c r="I39" s="83"/>
      <c r="J39" s="84"/>
      <c r="K39" s="84"/>
      <c r="L39" s="83"/>
      <c r="M39" s="90" t="s">
        <v>469</v>
      </c>
      <c r="N39" s="170"/>
    </row>
    <row r="40" spans="1:14" ht="15" x14ac:dyDescent="0.25">
      <c r="A40" s="81" t="s">
        <v>409</v>
      </c>
      <c r="B40" s="111"/>
      <c r="C40" s="83"/>
      <c r="D40" s="83"/>
      <c r="E40" s="83"/>
      <c r="F40" s="83"/>
      <c r="G40" s="83"/>
      <c r="H40" s="84"/>
      <c r="I40" s="83"/>
      <c r="J40" s="84"/>
      <c r="K40" s="84"/>
      <c r="L40" s="83"/>
      <c r="M40" s="90" t="s">
        <v>410</v>
      </c>
      <c r="N40" s="170"/>
    </row>
    <row r="41" spans="1:14" ht="15" x14ac:dyDescent="0.25">
      <c r="A41" s="81" t="s">
        <v>411</v>
      </c>
      <c r="B41" s="111"/>
      <c r="C41" s="83"/>
      <c r="D41" s="83"/>
      <c r="E41" s="83"/>
      <c r="F41" s="83"/>
      <c r="G41" s="83"/>
      <c r="H41" s="84"/>
      <c r="I41" s="83"/>
      <c r="J41" s="84"/>
      <c r="K41" s="84"/>
      <c r="L41" s="83"/>
      <c r="M41" s="90" t="s">
        <v>412</v>
      </c>
      <c r="N41" s="170"/>
    </row>
  </sheetData>
  <mergeCells count="19">
    <mergeCell ref="L11:L12"/>
    <mergeCell ref="M11:M12"/>
    <mergeCell ref="N11:N12"/>
    <mergeCell ref="A8:N8"/>
    <mergeCell ref="A11:A12"/>
    <mergeCell ref="D11:D12"/>
    <mergeCell ref="E11:E12"/>
    <mergeCell ref="F11:F12"/>
    <mergeCell ref="G11:G12"/>
    <mergeCell ref="H11:H12"/>
    <mergeCell ref="I11:I12"/>
    <mergeCell ref="J11:J12"/>
    <mergeCell ref="K11:K12"/>
    <mergeCell ref="A7:N7"/>
    <mergeCell ref="B1:L1"/>
    <mergeCell ref="B2:L2"/>
    <mergeCell ref="B3:L3"/>
    <mergeCell ref="B4:L4"/>
    <mergeCell ref="B5:L5"/>
  </mergeCells>
  <pageMargins left="0.24" right="0.17" top="0.36" bottom="0.74803149606299213" header="0.31496062992125984" footer="0.31496062992125984"/>
  <pageSetup paperSize="9" scale="96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116"/>
  <sheetViews>
    <sheetView topLeftCell="A16" workbookViewId="0">
      <selection activeCell="A14" sqref="A14"/>
    </sheetView>
  </sheetViews>
  <sheetFormatPr defaultRowHeight="12.75" x14ac:dyDescent="0.2"/>
  <cols>
    <col min="1" max="1" width="39.85546875" style="116" customWidth="1"/>
    <col min="2" max="2" width="9.140625" style="116"/>
    <col min="3" max="11" width="9.140625" style="116" hidden="1" customWidth="1"/>
    <col min="12" max="12" width="4.140625" style="116" hidden="1" customWidth="1"/>
    <col min="13" max="13" width="4.85546875" style="116" hidden="1" customWidth="1"/>
    <col min="14" max="18" width="9.140625" style="116"/>
    <col min="19" max="19" width="19.7109375" style="116" customWidth="1"/>
    <col min="20" max="22" width="0" style="116" hidden="1" customWidth="1"/>
    <col min="23" max="16384" width="9.140625" style="116"/>
  </cols>
  <sheetData>
    <row r="1" spans="1:23" ht="13.5" x14ac:dyDescent="0.2">
      <c r="A1" s="213" t="s">
        <v>83</v>
      </c>
      <c r="B1" s="262" t="s">
        <v>83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131"/>
      <c r="R1" s="262" t="s">
        <v>73</v>
      </c>
      <c r="S1" s="262"/>
    </row>
    <row r="2" spans="1:23" ht="13.5" x14ac:dyDescent="0.2">
      <c r="A2" s="214" t="s">
        <v>79</v>
      </c>
      <c r="B2" s="310" t="s">
        <v>78</v>
      </c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133"/>
      <c r="R2" s="311" t="s">
        <v>238</v>
      </c>
      <c r="S2" s="311"/>
    </row>
    <row r="3" spans="1:23" ht="13.5" x14ac:dyDescent="0.2">
      <c r="A3" s="213" t="s">
        <v>239</v>
      </c>
      <c r="B3" s="262" t="s">
        <v>239</v>
      </c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131"/>
      <c r="R3" s="213"/>
      <c r="S3" s="213" t="s">
        <v>239</v>
      </c>
    </row>
    <row r="4" spans="1:23" ht="13.5" x14ac:dyDescent="0.2">
      <c r="A4" s="213" t="s">
        <v>240</v>
      </c>
      <c r="B4" s="262" t="s">
        <v>241</v>
      </c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131"/>
      <c r="R4" s="213"/>
      <c r="S4" s="213" t="s">
        <v>242</v>
      </c>
    </row>
    <row r="5" spans="1:23" ht="13.5" x14ac:dyDescent="0.2">
      <c r="A5" s="213" t="s">
        <v>243</v>
      </c>
      <c r="B5" s="262" t="s">
        <v>471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131"/>
      <c r="R5" s="213"/>
      <c r="S5" s="213" t="s">
        <v>243</v>
      </c>
    </row>
    <row r="6" spans="1:23" ht="15.75" x14ac:dyDescent="0.25">
      <c r="A6" s="261" t="s">
        <v>226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</row>
    <row r="7" spans="1:23" ht="15.75" x14ac:dyDescent="0.25">
      <c r="A7" s="312" t="s">
        <v>822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</row>
    <row r="8" spans="1:23" ht="15.75" x14ac:dyDescent="0.25">
      <c r="A8" s="313" t="s">
        <v>682</v>
      </c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</row>
    <row r="9" spans="1:23" ht="12.75" customHeight="1" x14ac:dyDescent="0.2">
      <c r="A9" s="118"/>
      <c r="B9" s="134"/>
      <c r="C9" s="292" t="s">
        <v>247</v>
      </c>
      <c r="D9" s="292" t="s">
        <v>248</v>
      </c>
      <c r="E9" s="292" t="s">
        <v>249</v>
      </c>
      <c r="F9" s="292" t="s">
        <v>250</v>
      </c>
      <c r="G9" s="292" t="s">
        <v>251</v>
      </c>
      <c r="H9" s="292" t="s">
        <v>252</v>
      </c>
      <c r="I9" s="292" t="s">
        <v>253</v>
      </c>
      <c r="J9" s="292" t="s">
        <v>254</v>
      </c>
      <c r="K9" s="118" t="s">
        <v>255</v>
      </c>
      <c r="L9" s="286" t="s">
        <v>473</v>
      </c>
      <c r="M9" s="286" t="s">
        <v>258</v>
      </c>
      <c r="N9" s="286" t="s">
        <v>259</v>
      </c>
      <c r="O9" s="270" t="s">
        <v>260</v>
      </c>
      <c r="P9" s="270" t="s">
        <v>261</v>
      </c>
      <c r="Q9" s="270" t="s">
        <v>262</v>
      </c>
      <c r="R9" s="270" t="s">
        <v>263</v>
      </c>
      <c r="S9" s="292" t="s">
        <v>474</v>
      </c>
      <c r="T9" s="284" t="s">
        <v>265</v>
      </c>
      <c r="U9" s="284" t="s">
        <v>422</v>
      </c>
      <c r="V9" s="284" t="s">
        <v>267</v>
      </c>
      <c r="W9" s="135"/>
    </row>
    <row r="10" spans="1:23" x14ac:dyDescent="0.2">
      <c r="A10" s="120" t="s">
        <v>245</v>
      </c>
      <c r="B10" s="120" t="s">
        <v>246</v>
      </c>
      <c r="C10" s="289"/>
      <c r="D10" s="289"/>
      <c r="E10" s="289"/>
      <c r="F10" s="289"/>
      <c r="G10" s="289"/>
      <c r="H10" s="289"/>
      <c r="I10" s="289"/>
      <c r="J10" s="289"/>
      <c r="K10" s="120" t="s">
        <v>475</v>
      </c>
      <c r="L10" s="287"/>
      <c r="M10" s="287"/>
      <c r="N10" s="287"/>
      <c r="O10" s="273"/>
      <c r="P10" s="273"/>
      <c r="Q10" s="273"/>
      <c r="R10" s="273"/>
      <c r="S10" s="289"/>
      <c r="T10" s="285"/>
      <c r="U10" s="285"/>
      <c r="V10" s="285"/>
      <c r="W10" s="135"/>
    </row>
    <row r="11" spans="1:23" x14ac:dyDescent="0.2">
      <c r="A11" s="122"/>
      <c r="B11" s="122" t="s">
        <v>269</v>
      </c>
      <c r="C11" s="290"/>
      <c r="D11" s="290"/>
      <c r="E11" s="290"/>
      <c r="F11" s="290"/>
      <c r="G11" s="290"/>
      <c r="H11" s="290"/>
      <c r="I11" s="290"/>
      <c r="J11" s="290"/>
      <c r="K11" s="122" t="s">
        <v>476</v>
      </c>
      <c r="L11" s="288"/>
      <c r="M11" s="288"/>
      <c r="N11" s="288"/>
      <c r="O11" s="274"/>
      <c r="P11" s="274"/>
      <c r="Q11" s="274"/>
      <c r="R11" s="274"/>
      <c r="S11" s="290"/>
      <c r="T11" s="285"/>
      <c r="U11" s="285"/>
      <c r="V11" s="285"/>
      <c r="W11" s="135"/>
    </row>
    <row r="12" spans="1:23" ht="13.5" x14ac:dyDescent="0.2">
      <c r="A12" s="264" t="s">
        <v>823</v>
      </c>
      <c r="B12" s="265"/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6"/>
      <c r="T12" s="222"/>
      <c r="U12" s="215"/>
      <c r="V12" s="215"/>
      <c r="W12" s="135"/>
    </row>
    <row r="13" spans="1:23" ht="15.75" x14ac:dyDescent="0.2">
      <c r="A13" s="225" t="s">
        <v>824</v>
      </c>
      <c r="B13" s="231" t="s">
        <v>272</v>
      </c>
      <c r="C13" s="196">
        <v>4</v>
      </c>
      <c r="D13" s="196">
        <v>5</v>
      </c>
      <c r="E13" s="196">
        <v>5</v>
      </c>
      <c r="F13" s="95"/>
      <c r="G13" s="196">
        <v>10</v>
      </c>
      <c r="H13" s="69"/>
      <c r="I13" s="95"/>
      <c r="J13" s="196">
        <v>5</v>
      </c>
      <c r="K13" s="69">
        <v>19</v>
      </c>
      <c r="L13" s="64"/>
      <c r="M13" s="70"/>
      <c r="N13" s="68">
        <v>2</v>
      </c>
      <c r="O13" s="233">
        <v>2</v>
      </c>
      <c r="P13" s="223"/>
      <c r="Q13" s="223"/>
      <c r="R13" s="223"/>
      <c r="S13" s="138"/>
      <c r="T13" s="293" t="s">
        <v>274</v>
      </c>
      <c r="U13" s="95" t="s">
        <v>479</v>
      </c>
      <c r="V13" s="95" t="s">
        <v>348</v>
      </c>
      <c r="W13" s="73"/>
    </row>
    <row r="14" spans="1:23" ht="25.5" x14ac:dyDescent="0.2">
      <c r="A14" s="226" t="s">
        <v>825</v>
      </c>
      <c r="B14" s="231" t="s">
        <v>283</v>
      </c>
      <c r="C14" s="196">
        <v>20</v>
      </c>
      <c r="D14" s="196">
        <v>20</v>
      </c>
      <c r="E14" s="196">
        <v>20</v>
      </c>
      <c r="F14" s="196">
        <v>20</v>
      </c>
      <c r="G14" s="196">
        <v>120</v>
      </c>
      <c r="H14" s="199">
        <v>50</v>
      </c>
      <c r="I14" s="196">
        <v>25</v>
      </c>
      <c r="J14" s="196">
        <v>500</v>
      </c>
      <c r="K14" s="69">
        <v>185</v>
      </c>
      <c r="L14" s="64"/>
      <c r="M14" s="70"/>
      <c r="N14" s="68">
        <v>2</v>
      </c>
      <c r="O14" s="233">
        <v>2</v>
      </c>
      <c r="P14" s="223"/>
      <c r="Q14" s="223"/>
      <c r="R14" s="223"/>
      <c r="S14" s="138"/>
      <c r="T14" s="294"/>
      <c r="U14" s="95" t="s">
        <v>479</v>
      </c>
      <c r="V14" s="95" t="s">
        <v>348</v>
      </c>
      <c r="W14" s="73"/>
    </row>
    <row r="15" spans="1:23" ht="15.75" x14ac:dyDescent="0.2">
      <c r="A15" s="224" t="s">
        <v>826</v>
      </c>
      <c r="B15" s="231" t="s">
        <v>272</v>
      </c>
      <c r="C15" s="95"/>
      <c r="D15" s="95"/>
      <c r="E15" s="95"/>
      <c r="F15" s="95"/>
      <c r="G15" s="196">
        <v>5</v>
      </c>
      <c r="H15" s="199">
        <v>50</v>
      </c>
      <c r="I15" s="95"/>
      <c r="J15" s="95"/>
      <c r="K15" s="69">
        <v>47</v>
      </c>
      <c r="L15" s="64"/>
      <c r="M15" s="70"/>
      <c r="N15" s="68">
        <v>12</v>
      </c>
      <c r="O15" s="233">
        <v>12</v>
      </c>
      <c r="P15" s="223"/>
      <c r="Q15" s="223"/>
      <c r="R15" s="223"/>
      <c r="S15" s="138"/>
      <c r="T15" s="294"/>
      <c r="U15" s="95" t="s">
        <v>484</v>
      </c>
      <c r="V15" s="95" t="s">
        <v>348</v>
      </c>
      <c r="W15" s="73"/>
    </row>
    <row r="16" spans="1:23" ht="15.75" x14ac:dyDescent="0.2">
      <c r="A16" s="224" t="s">
        <v>827</v>
      </c>
      <c r="B16" s="231" t="s">
        <v>272</v>
      </c>
      <c r="C16" s="196">
        <v>50</v>
      </c>
      <c r="D16" s="95"/>
      <c r="E16" s="95"/>
      <c r="F16" s="95"/>
      <c r="G16" s="95"/>
      <c r="H16" s="199">
        <v>50</v>
      </c>
      <c r="I16" s="95"/>
      <c r="J16" s="95"/>
      <c r="K16" s="69">
        <v>44</v>
      </c>
      <c r="L16" s="64"/>
      <c r="M16" s="70"/>
      <c r="N16" s="68">
        <v>12</v>
      </c>
      <c r="O16" s="233">
        <v>12</v>
      </c>
      <c r="P16" s="223"/>
      <c r="Q16" s="223"/>
      <c r="R16" s="223"/>
      <c r="S16" s="138"/>
      <c r="T16" s="294"/>
      <c r="U16" s="95" t="s">
        <v>486</v>
      </c>
      <c r="V16" s="95" t="s">
        <v>348</v>
      </c>
      <c r="W16" s="73"/>
    </row>
    <row r="17" spans="1:23" ht="15.75" x14ac:dyDescent="0.2">
      <c r="A17" s="224" t="s">
        <v>828</v>
      </c>
      <c r="B17" s="231" t="s">
        <v>272</v>
      </c>
      <c r="C17" s="196">
        <v>110</v>
      </c>
      <c r="D17" s="196">
        <v>50</v>
      </c>
      <c r="E17" s="95"/>
      <c r="F17" s="95"/>
      <c r="G17" s="95"/>
      <c r="H17" s="199">
        <v>50</v>
      </c>
      <c r="I17" s="95"/>
      <c r="J17" s="95"/>
      <c r="K17" s="69">
        <v>52</v>
      </c>
      <c r="L17" s="64"/>
      <c r="M17" s="70"/>
      <c r="N17" s="68">
        <v>20</v>
      </c>
      <c r="O17" s="233">
        <v>20</v>
      </c>
      <c r="P17" s="223"/>
      <c r="Q17" s="223"/>
      <c r="R17" s="223"/>
      <c r="S17" s="138"/>
      <c r="T17" s="294"/>
      <c r="U17" s="95" t="s">
        <v>486</v>
      </c>
      <c r="V17" s="95" t="s">
        <v>348</v>
      </c>
      <c r="W17" s="73"/>
    </row>
    <row r="18" spans="1:23" ht="15.75" x14ac:dyDescent="0.2">
      <c r="A18" s="224" t="s">
        <v>829</v>
      </c>
      <c r="B18" s="231" t="s">
        <v>283</v>
      </c>
      <c r="C18" s="95"/>
      <c r="D18" s="95"/>
      <c r="E18" s="95"/>
      <c r="F18" s="95"/>
      <c r="G18" s="95"/>
      <c r="H18" s="199">
        <v>50</v>
      </c>
      <c r="I18" s="95"/>
      <c r="J18" s="196">
        <v>5</v>
      </c>
      <c r="K18" s="69">
        <v>45</v>
      </c>
      <c r="L18" s="64"/>
      <c r="M18" s="70"/>
      <c r="N18" s="68">
        <v>20</v>
      </c>
      <c r="O18" s="233">
        <v>20</v>
      </c>
      <c r="P18" s="223"/>
      <c r="Q18" s="223"/>
      <c r="R18" s="223"/>
      <c r="S18" s="138"/>
      <c r="T18" s="294"/>
      <c r="U18" s="95" t="s">
        <v>490</v>
      </c>
      <c r="V18" s="95" t="s">
        <v>348</v>
      </c>
      <c r="W18" s="73"/>
    </row>
    <row r="19" spans="1:23" ht="15.75" x14ac:dyDescent="0.2">
      <c r="A19" s="224" t="s">
        <v>830</v>
      </c>
      <c r="B19" s="231" t="s">
        <v>272</v>
      </c>
      <c r="C19" s="95"/>
      <c r="D19" s="95"/>
      <c r="E19" s="196">
        <v>50</v>
      </c>
      <c r="F19" s="196">
        <v>15</v>
      </c>
      <c r="G19" s="95"/>
      <c r="H19" s="199">
        <v>50</v>
      </c>
      <c r="I19" s="95"/>
      <c r="J19" s="196">
        <v>5</v>
      </c>
      <c r="K19" s="69">
        <v>45</v>
      </c>
      <c r="L19" s="64"/>
      <c r="M19" s="70"/>
      <c r="N19" s="68">
        <v>10</v>
      </c>
      <c r="O19" s="233">
        <v>10</v>
      </c>
      <c r="P19" s="223"/>
      <c r="Q19" s="223"/>
      <c r="R19" s="223"/>
      <c r="S19" s="138"/>
      <c r="T19" s="294"/>
      <c r="U19" s="95" t="s">
        <v>492</v>
      </c>
      <c r="V19" s="95" t="s">
        <v>348</v>
      </c>
      <c r="W19" s="73"/>
    </row>
    <row r="20" spans="1:23" ht="15.75" x14ac:dyDescent="0.2">
      <c r="A20" s="224" t="s">
        <v>831</v>
      </c>
      <c r="B20" s="231" t="s">
        <v>272</v>
      </c>
      <c r="C20" s="95"/>
      <c r="D20" s="95"/>
      <c r="E20" s="95"/>
      <c r="F20" s="95"/>
      <c r="G20" s="95"/>
      <c r="H20" s="199">
        <v>50</v>
      </c>
      <c r="I20" s="95"/>
      <c r="J20" s="196">
        <v>5</v>
      </c>
      <c r="K20" s="69">
        <v>43</v>
      </c>
      <c r="L20" s="64"/>
      <c r="M20" s="70"/>
      <c r="N20" s="68">
        <v>4</v>
      </c>
      <c r="O20" s="233">
        <v>4</v>
      </c>
      <c r="P20" s="223"/>
      <c r="Q20" s="223"/>
      <c r="R20" s="223"/>
      <c r="S20" s="138"/>
      <c r="T20" s="294"/>
      <c r="U20" s="95" t="s">
        <v>490</v>
      </c>
      <c r="V20" s="95" t="s">
        <v>348</v>
      </c>
      <c r="W20" s="73"/>
    </row>
    <row r="21" spans="1:23" ht="25.5" x14ac:dyDescent="0.2">
      <c r="A21" s="227" t="s">
        <v>832</v>
      </c>
      <c r="B21" s="231" t="s">
        <v>272</v>
      </c>
      <c r="C21" s="95"/>
      <c r="D21" s="196">
        <v>50</v>
      </c>
      <c r="E21" s="95"/>
      <c r="F21" s="95"/>
      <c r="G21" s="95"/>
      <c r="H21" s="199">
        <v>50</v>
      </c>
      <c r="I21" s="95"/>
      <c r="J21" s="196">
        <v>393.17</v>
      </c>
      <c r="K21" s="69"/>
      <c r="L21" s="64"/>
      <c r="M21" s="70"/>
      <c r="N21" s="68">
        <v>4</v>
      </c>
      <c r="O21" s="233">
        <v>2</v>
      </c>
      <c r="P21" s="223"/>
      <c r="Q21" s="223"/>
      <c r="R21" s="223"/>
      <c r="S21" s="138"/>
      <c r="T21" s="294"/>
      <c r="U21" s="95" t="s">
        <v>496</v>
      </c>
      <c r="V21" s="95" t="s">
        <v>348</v>
      </c>
      <c r="W21" s="73"/>
    </row>
    <row r="22" spans="1:23" ht="15.75" x14ac:dyDescent="0.2">
      <c r="A22" s="211" t="s">
        <v>833</v>
      </c>
      <c r="B22" s="231" t="s">
        <v>272</v>
      </c>
      <c r="C22" s="95"/>
      <c r="D22" s="95"/>
      <c r="E22" s="95"/>
      <c r="F22" s="196">
        <v>20</v>
      </c>
      <c r="G22" s="95"/>
      <c r="H22" s="199">
        <v>50</v>
      </c>
      <c r="I22" s="95"/>
      <c r="J22" s="196">
        <v>50</v>
      </c>
      <c r="K22" s="69">
        <v>294</v>
      </c>
      <c r="L22" s="64"/>
      <c r="M22" s="70"/>
      <c r="N22" s="235">
        <v>2</v>
      </c>
      <c r="O22" s="233">
        <v>2</v>
      </c>
      <c r="P22" s="223"/>
      <c r="Q22" s="223"/>
      <c r="R22" s="223"/>
      <c r="S22" s="138"/>
      <c r="T22" s="294"/>
      <c r="U22" s="95" t="s">
        <v>486</v>
      </c>
      <c r="V22" s="95" t="s">
        <v>348</v>
      </c>
      <c r="W22" s="73"/>
    </row>
    <row r="23" spans="1:23" ht="15.75" x14ac:dyDescent="0.2">
      <c r="A23" s="228" t="s">
        <v>834</v>
      </c>
      <c r="B23" s="236" t="s">
        <v>272</v>
      </c>
      <c r="C23" s="95"/>
      <c r="D23" s="95"/>
      <c r="E23" s="95"/>
      <c r="F23" s="95"/>
      <c r="G23" s="95"/>
      <c r="H23" s="69"/>
      <c r="I23" s="95"/>
      <c r="J23" s="196">
        <v>5</v>
      </c>
      <c r="K23" s="69"/>
      <c r="L23" s="64"/>
      <c r="M23" s="70"/>
      <c r="N23" s="232" t="s">
        <v>845</v>
      </c>
      <c r="O23" s="233">
        <v>2</v>
      </c>
      <c r="P23" s="223"/>
      <c r="Q23" s="223"/>
      <c r="R23" s="223"/>
      <c r="S23" s="138"/>
      <c r="T23" s="294"/>
      <c r="U23" s="95"/>
      <c r="V23" s="95"/>
      <c r="W23" s="73"/>
    </row>
    <row r="24" spans="1:23" ht="15.75" x14ac:dyDescent="0.2">
      <c r="A24" s="228" t="s">
        <v>835</v>
      </c>
      <c r="B24" s="236" t="s">
        <v>272</v>
      </c>
      <c r="C24" s="95"/>
      <c r="D24" s="95"/>
      <c r="E24" s="95"/>
      <c r="F24" s="196">
        <v>2</v>
      </c>
      <c r="G24" s="95"/>
      <c r="H24" s="199">
        <v>50</v>
      </c>
      <c r="I24" s="95"/>
      <c r="J24" s="196">
        <v>51.52</v>
      </c>
      <c r="K24" s="69">
        <v>28</v>
      </c>
      <c r="L24" s="64"/>
      <c r="M24" s="70"/>
      <c r="N24" s="232" t="s">
        <v>845</v>
      </c>
      <c r="O24" s="233">
        <v>2</v>
      </c>
      <c r="P24" s="223"/>
      <c r="Q24" s="223"/>
      <c r="R24" s="223"/>
      <c r="S24" s="138"/>
      <c r="T24" s="294"/>
      <c r="U24" s="95" t="s">
        <v>486</v>
      </c>
      <c r="V24" s="95" t="s">
        <v>348</v>
      </c>
      <c r="W24" s="73"/>
    </row>
    <row r="25" spans="1:23" ht="15.75" x14ac:dyDescent="0.2">
      <c r="A25" s="229" t="s">
        <v>836</v>
      </c>
      <c r="B25" s="237" t="s">
        <v>272</v>
      </c>
      <c r="C25" s="95"/>
      <c r="D25" s="95"/>
      <c r="E25" s="95"/>
      <c r="F25" s="95"/>
      <c r="G25" s="95"/>
      <c r="H25" s="199">
        <v>20</v>
      </c>
      <c r="I25" s="95"/>
      <c r="J25" s="95"/>
      <c r="K25" s="137">
        <v>20</v>
      </c>
      <c r="L25" s="64"/>
      <c r="M25" s="70"/>
      <c r="N25" s="238" t="s">
        <v>846</v>
      </c>
      <c r="O25" s="233">
        <v>5</v>
      </c>
      <c r="P25" s="223"/>
      <c r="Q25" s="223"/>
      <c r="R25" s="223"/>
      <c r="S25" s="138"/>
      <c r="T25" s="294"/>
      <c r="U25" s="95" t="s">
        <v>504</v>
      </c>
      <c r="V25" s="95" t="s">
        <v>505</v>
      </c>
      <c r="W25" s="73"/>
    </row>
    <row r="26" spans="1:23" ht="15.75" x14ac:dyDescent="0.2">
      <c r="A26" s="227" t="s">
        <v>837</v>
      </c>
      <c r="B26" s="236" t="s">
        <v>272</v>
      </c>
      <c r="C26" s="95"/>
      <c r="D26" s="95"/>
      <c r="E26" s="95"/>
      <c r="F26" s="95"/>
      <c r="G26" s="95"/>
      <c r="H26" s="199">
        <v>15</v>
      </c>
      <c r="I26" s="95"/>
      <c r="J26" s="95"/>
      <c r="K26" s="137">
        <v>32</v>
      </c>
      <c r="L26" s="64"/>
      <c r="M26" s="70"/>
      <c r="N26" s="68">
        <v>20</v>
      </c>
      <c r="O26" s="233">
        <v>20</v>
      </c>
      <c r="P26" s="223"/>
      <c r="Q26" s="223"/>
      <c r="R26" s="223"/>
      <c r="S26" s="138"/>
      <c r="T26" s="294"/>
      <c r="U26" s="95" t="s">
        <v>504</v>
      </c>
      <c r="V26" s="95" t="s">
        <v>505</v>
      </c>
      <c r="W26" s="73"/>
    </row>
    <row r="27" spans="1:23" ht="25.5" x14ac:dyDescent="0.2">
      <c r="A27" s="226" t="s">
        <v>838</v>
      </c>
      <c r="B27" s="236" t="s">
        <v>844</v>
      </c>
      <c r="C27" s="95"/>
      <c r="D27" s="95"/>
      <c r="E27" s="95"/>
      <c r="F27" s="95"/>
      <c r="G27" s="95"/>
      <c r="H27" s="199">
        <v>5</v>
      </c>
      <c r="I27" s="95"/>
      <c r="J27" s="95"/>
      <c r="K27" s="137">
        <v>5</v>
      </c>
      <c r="L27" s="64"/>
      <c r="M27" s="70"/>
      <c r="N27" s="68">
        <v>2</v>
      </c>
      <c r="O27" s="233">
        <v>2</v>
      </c>
      <c r="P27" s="223"/>
      <c r="Q27" s="223"/>
      <c r="R27" s="223"/>
      <c r="S27" s="138"/>
      <c r="T27" s="294"/>
      <c r="U27" s="95" t="s">
        <v>504</v>
      </c>
      <c r="V27" s="95" t="s">
        <v>505</v>
      </c>
      <c r="W27" s="73"/>
    </row>
    <row r="28" spans="1:23" ht="15.75" x14ac:dyDescent="0.2">
      <c r="A28" s="227" t="s">
        <v>839</v>
      </c>
      <c r="B28" s="236" t="s">
        <v>272</v>
      </c>
      <c r="C28" s="95"/>
      <c r="D28" s="95"/>
      <c r="E28" s="95"/>
      <c r="F28" s="95"/>
      <c r="G28" s="95"/>
      <c r="H28" s="199">
        <v>100</v>
      </c>
      <c r="I28" s="95"/>
      <c r="J28" s="95"/>
      <c r="K28" s="137">
        <v>100</v>
      </c>
      <c r="L28" s="64"/>
      <c r="M28" s="70"/>
      <c r="N28" s="68">
        <v>4</v>
      </c>
      <c r="O28" s="233">
        <v>4</v>
      </c>
      <c r="P28" s="223"/>
      <c r="Q28" s="223"/>
      <c r="R28" s="223"/>
      <c r="S28" s="138"/>
      <c r="T28" s="294"/>
      <c r="U28" s="95" t="s">
        <v>504</v>
      </c>
      <c r="V28" s="95" t="s">
        <v>505</v>
      </c>
      <c r="W28" s="73"/>
    </row>
    <row r="29" spans="1:23" ht="15.75" x14ac:dyDescent="0.2">
      <c r="A29" s="227" t="s">
        <v>840</v>
      </c>
      <c r="B29" s="231" t="s">
        <v>272</v>
      </c>
      <c r="C29" s="95"/>
      <c r="D29" s="95"/>
      <c r="E29" s="95"/>
      <c r="F29" s="196">
        <v>2</v>
      </c>
      <c r="G29" s="95"/>
      <c r="H29" s="69"/>
      <c r="I29" s="95"/>
      <c r="J29" s="95"/>
      <c r="K29" s="137">
        <v>3</v>
      </c>
      <c r="L29" s="64"/>
      <c r="M29" s="70"/>
      <c r="N29" s="68">
        <v>4</v>
      </c>
      <c r="O29" s="233">
        <v>4</v>
      </c>
      <c r="P29" s="223"/>
      <c r="Q29" s="223"/>
      <c r="R29" s="223"/>
      <c r="S29" s="138"/>
      <c r="T29" s="294"/>
      <c r="U29" s="95" t="s">
        <v>513</v>
      </c>
      <c r="V29" s="95" t="s">
        <v>514</v>
      </c>
      <c r="W29" s="73"/>
    </row>
    <row r="30" spans="1:23" ht="16.5" customHeight="1" x14ac:dyDescent="0.2">
      <c r="A30" s="227" t="s">
        <v>841</v>
      </c>
      <c r="B30" s="231" t="s">
        <v>272</v>
      </c>
      <c r="C30" s="99"/>
      <c r="D30" s="99"/>
      <c r="E30" s="99"/>
      <c r="F30" s="99"/>
      <c r="G30" s="99"/>
      <c r="H30" s="197">
        <v>300</v>
      </c>
      <c r="I30" s="99"/>
      <c r="J30" s="99"/>
      <c r="K30" s="166">
        <v>0.5</v>
      </c>
      <c r="L30" s="97"/>
      <c r="M30" s="100"/>
      <c r="N30" s="68">
        <v>4</v>
      </c>
      <c r="O30" s="233">
        <v>4</v>
      </c>
      <c r="P30" s="223"/>
      <c r="Q30" s="223"/>
      <c r="R30" s="223"/>
      <c r="S30" s="102"/>
      <c r="T30" s="294"/>
      <c r="U30" s="141" t="s">
        <v>518</v>
      </c>
      <c r="V30" s="141" t="s">
        <v>505</v>
      </c>
      <c r="W30" s="73"/>
    </row>
    <row r="31" spans="1:23" ht="15.75" x14ac:dyDescent="0.2">
      <c r="A31" s="230" t="s">
        <v>842</v>
      </c>
      <c r="B31" s="231" t="s">
        <v>272</v>
      </c>
      <c r="C31" s="95"/>
      <c r="D31" s="95"/>
      <c r="E31" s="196">
        <v>1</v>
      </c>
      <c r="F31" s="196">
        <v>2</v>
      </c>
      <c r="G31" s="95"/>
      <c r="H31" s="69"/>
      <c r="I31" s="95"/>
      <c r="J31" s="95"/>
      <c r="K31" s="69">
        <v>4</v>
      </c>
      <c r="L31" s="64"/>
      <c r="M31" s="70"/>
      <c r="N31" s="68">
        <v>2</v>
      </c>
      <c r="O31" s="233">
        <v>2</v>
      </c>
      <c r="P31" s="223"/>
      <c r="Q31" s="223"/>
      <c r="R31" s="223"/>
      <c r="S31" s="138"/>
      <c r="T31" s="294"/>
      <c r="U31" s="95" t="s">
        <v>479</v>
      </c>
      <c r="V31" s="95" t="s">
        <v>519</v>
      </c>
      <c r="W31" s="73"/>
    </row>
    <row r="32" spans="1:23" ht="15.75" x14ac:dyDescent="0.2">
      <c r="A32" s="224" t="s">
        <v>843</v>
      </c>
      <c r="B32" s="231" t="s">
        <v>272</v>
      </c>
      <c r="C32" s="95"/>
      <c r="D32" s="95"/>
      <c r="E32" s="95"/>
      <c r="F32" s="95"/>
      <c r="G32" s="95"/>
      <c r="H32" s="199">
        <v>40</v>
      </c>
      <c r="I32" s="95"/>
      <c r="J32" s="95"/>
      <c r="K32" s="69">
        <v>50</v>
      </c>
      <c r="L32" s="64"/>
      <c r="M32" s="70"/>
      <c r="N32" s="68">
        <v>3</v>
      </c>
      <c r="O32" s="233">
        <v>3</v>
      </c>
      <c r="P32" s="223"/>
      <c r="Q32" s="223"/>
      <c r="R32" s="223"/>
      <c r="S32" s="138"/>
      <c r="T32" s="294"/>
      <c r="U32" s="95" t="s">
        <v>479</v>
      </c>
      <c r="V32" s="95" t="s">
        <v>348</v>
      </c>
      <c r="W32" s="73"/>
    </row>
    <row r="33" spans="1:23" ht="15.75" x14ac:dyDescent="0.2">
      <c r="A33" s="242" t="s">
        <v>940</v>
      </c>
      <c r="B33" s="231"/>
      <c r="C33" s="95"/>
      <c r="D33" s="95"/>
      <c r="E33" s="95"/>
      <c r="F33" s="95"/>
      <c r="G33" s="95"/>
      <c r="H33" s="199"/>
      <c r="I33" s="95"/>
      <c r="J33" s="95"/>
      <c r="K33" s="69"/>
      <c r="L33" s="64"/>
      <c r="M33" s="70"/>
      <c r="N33" s="68"/>
      <c r="O33" s="233"/>
      <c r="P33" s="223"/>
      <c r="Q33" s="223"/>
      <c r="R33" s="223"/>
      <c r="S33" s="138"/>
      <c r="T33" s="294"/>
      <c r="U33" s="95"/>
      <c r="V33" s="95"/>
      <c r="W33" s="73"/>
    </row>
    <row r="34" spans="1:23" x14ac:dyDescent="0.2">
      <c r="A34" s="264" t="s">
        <v>847</v>
      </c>
      <c r="B34" s="265"/>
      <c r="C34" s="265"/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6"/>
      <c r="T34" s="294"/>
      <c r="U34" s="95" t="s">
        <v>526</v>
      </c>
      <c r="V34" s="95" t="s">
        <v>505</v>
      </c>
      <c r="W34" s="73"/>
    </row>
    <row r="35" spans="1:23" x14ac:dyDescent="0.2">
      <c r="A35" s="224" t="s">
        <v>848</v>
      </c>
      <c r="B35" s="68" t="s">
        <v>272</v>
      </c>
      <c r="C35" s="69"/>
      <c r="D35" s="69"/>
      <c r="E35" s="69"/>
      <c r="F35" s="69"/>
      <c r="G35" s="69"/>
      <c r="H35" s="69"/>
      <c r="I35" s="69"/>
      <c r="J35" s="199">
        <v>200</v>
      </c>
      <c r="K35" s="224">
        <v>4</v>
      </c>
      <c r="L35" s="70"/>
      <c r="M35" s="70"/>
      <c r="N35" s="68">
        <v>4</v>
      </c>
      <c r="O35" s="233">
        <v>4</v>
      </c>
      <c r="P35" s="233"/>
      <c r="Q35" s="233"/>
      <c r="R35" s="233"/>
      <c r="S35" s="138"/>
      <c r="T35" s="294"/>
      <c r="U35" s="95" t="s">
        <v>292</v>
      </c>
      <c r="V35" s="95"/>
      <c r="W35" s="73"/>
    </row>
    <row r="36" spans="1:23" x14ac:dyDescent="0.2">
      <c r="A36" s="224" t="s">
        <v>849</v>
      </c>
      <c r="B36" s="68" t="s">
        <v>272</v>
      </c>
      <c r="C36" s="69"/>
      <c r="D36" s="69"/>
      <c r="E36" s="69"/>
      <c r="F36" s="69"/>
      <c r="G36" s="69"/>
      <c r="H36" s="69"/>
      <c r="I36" s="69"/>
      <c r="J36" s="199">
        <v>200</v>
      </c>
      <c r="K36" s="224">
        <v>100</v>
      </c>
      <c r="L36" s="70"/>
      <c r="M36" s="70"/>
      <c r="N36" s="68">
        <v>100</v>
      </c>
      <c r="O36" s="233">
        <v>25</v>
      </c>
      <c r="P36" s="233">
        <v>25</v>
      </c>
      <c r="Q36" s="233">
        <v>25</v>
      </c>
      <c r="R36" s="233">
        <v>25</v>
      </c>
      <c r="S36" s="142"/>
      <c r="T36" s="294"/>
      <c r="U36" s="95" t="s">
        <v>292</v>
      </c>
      <c r="V36" s="95"/>
      <c r="W36" s="73"/>
    </row>
    <row r="37" spans="1:23" x14ac:dyDescent="0.2">
      <c r="A37" s="224" t="s">
        <v>609</v>
      </c>
      <c r="B37" s="68" t="s">
        <v>516</v>
      </c>
      <c r="C37" s="69"/>
      <c r="D37" s="69"/>
      <c r="E37" s="69"/>
      <c r="F37" s="69"/>
      <c r="G37" s="199">
        <v>2</v>
      </c>
      <c r="H37" s="69"/>
      <c r="I37" s="69"/>
      <c r="J37" s="69"/>
      <c r="K37" s="224">
        <v>5</v>
      </c>
      <c r="L37" s="70"/>
      <c r="M37" s="70"/>
      <c r="N37" s="68">
        <v>5</v>
      </c>
      <c r="O37" s="233">
        <v>1.25</v>
      </c>
      <c r="P37" s="233">
        <v>1.25</v>
      </c>
      <c r="Q37" s="233">
        <v>1.25</v>
      </c>
      <c r="R37" s="233">
        <v>1.25</v>
      </c>
      <c r="S37" s="138"/>
      <c r="T37" s="294"/>
      <c r="U37" s="95" t="s">
        <v>287</v>
      </c>
      <c r="V37" s="95" t="s">
        <v>278</v>
      </c>
      <c r="W37" s="73"/>
    </row>
    <row r="38" spans="1:23" x14ac:dyDescent="0.2">
      <c r="A38" s="224" t="s">
        <v>850</v>
      </c>
      <c r="B38" s="68" t="s">
        <v>272</v>
      </c>
      <c r="C38" s="69"/>
      <c r="D38" s="69"/>
      <c r="E38" s="69"/>
      <c r="F38" s="199">
        <v>5</v>
      </c>
      <c r="G38" s="69"/>
      <c r="H38" s="69"/>
      <c r="I38" s="69"/>
      <c r="J38" s="69"/>
      <c r="K38" s="224">
        <v>2</v>
      </c>
      <c r="L38" s="70"/>
      <c r="M38" s="70"/>
      <c r="N38" s="68">
        <v>2</v>
      </c>
      <c r="O38" s="233">
        <v>14</v>
      </c>
      <c r="P38" s="233"/>
      <c r="Q38" s="233"/>
      <c r="R38" s="233"/>
      <c r="S38" s="138"/>
      <c r="T38" s="294"/>
      <c r="U38" s="95" t="s">
        <v>479</v>
      </c>
      <c r="V38" s="95" t="s">
        <v>505</v>
      </c>
      <c r="W38" s="73"/>
    </row>
    <row r="39" spans="1:23" x14ac:dyDescent="0.2">
      <c r="A39" s="224" t="s">
        <v>851</v>
      </c>
      <c r="B39" s="68" t="s">
        <v>272</v>
      </c>
      <c r="C39" s="69"/>
      <c r="D39" s="69"/>
      <c r="E39" s="69"/>
      <c r="F39" s="199">
        <v>6</v>
      </c>
      <c r="G39" s="69"/>
      <c r="H39" s="69"/>
      <c r="I39" s="69"/>
      <c r="J39" s="199">
        <v>30</v>
      </c>
      <c r="K39" s="224">
        <v>400</v>
      </c>
      <c r="L39" s="70"/>
      <c r="M39" s="70"/>
      <c r="N39" s="68">
        <v>400</v>
      </c>
      <c r="O39" s="233">
        <v>100</v>
      </c>
      <c r="P39" s="233">
        <v>100</v>
      </c>
      <c r="Q39" s="233">
        <v>100</v>
      </c>
      <c r="R39" s="233">
        <v>100</v>
      </c>
      <c r="S39" s="138"/>
      <c r="T39" s="294"/>
      <c r="U39" s="95" t="s">
        <v>535</v>
      </c>
      <c r="V39" s="95" t="s">
        <v>335</v>
      </c>
      <c r="W39" s="73"/>
    </row>
    <row r="40" spans="1:23" x14ac:dyDescent="0.2">
      <c r="A40" s="224" t="s">
        <v>852</v>
      </c>
      <c r="B40" s="68" t="s">
        <v>516</v>
      </c>
      <c r="C40" s="69"/>
      <c r="D40" s="69"/>
      <c r="E40" s="69"/>
      <c r="F40" s="69"/>
      <c r="G40" s="69"/>
      <c r="H40" s="69"/>
      <c r="I40" s="69"/>
      <c r="J40" s="199">
        <v>15</v>
      </c>
      <c r="K40" s="224">
        <v>4</v>
      </c>
      <c r="L40" s="70"/>
      <c r="M40" s="70"/>
      <c r="N40" s="68">
        <v>4</v>
      </c>
      <c r="O40" s="233">
        <v>1</v>
      </c>
      <c r="P40" s="233">
        <v>1</v>
      </c>
      <c r="Q40" s="233">
        <v>1</v>
      </c>
      <c r="R40" s="233">
        <v>1</v>
      </c>
      <c r="S40" s="138"/>
      <c r="T40" s="294"/>
      <c r="U40" s="95" t="s">
        <v>368</v>
      </c>
      <c r="V40" s="95" t="s">
        <v>278</v>
      </c>
      <c r="W40" s="73"/>
    </row>
    <row r="41" spans="1:23" x14ac:dyDescent="0.2">
      <c r="A41" s="224" t="s">
        <v>853</v>
      </c>
      <c r="B41" s="68" t="s">
        <v>272</v>
      </c>
      <c r="C41" s="69"/>
      <c r="D41" s="69"/>
      <c r="E41" s="69"/>
      <c r="F41" s="69"/>
      <c r="G41" s="69"/>
      <c r="H41" s="69"/>
      <c r="I41" s="69"/>
      <c r="J41" s="199">
        <v>15</v>
      </c>
      <c r="K41" s="224">
        <v>40</v>
      </c>
      <c r="L41" s="70"/>
      <c r="M41" s="70"/>
      <c r="N41" s="68">
        <v>40</v>
      </c>
      <c r="O41" s="233">
        <v>20</v>
      </c>
      <c r="P41" s="233"/>
      <c r="Q41" s="233">
        <v>20</v>
      </c>
      <c r="R41" s="233"/>
      <c r="S41" s="138"/>
      <c r="T41" s="294"/>
      <c r="U41" s="95" t="s">
        <v>368</v>
      </c>
      <c r="V41" s="95" t="s">
        <v>278</v>
      </c>
      <c r="W41" s="73"/>
    </row>
    <row r="42" spans="1:23" x14ac:dyDescent="0.2">
      <c r="A42" s="224" t="s">
        <v>854</v>
      </c>
      <c r="B42" s="68" t="s">
        <v>272</v>
      </c>
      <c r="C42" s="199">
        <v>5</v>
      </c>
      <c r="D42" s="199">
        <v>5</v>
      </c>
      <c r="E42" s="69"/>
      <c r="F42" s="69"/>
      <c r="G42" s="69"/>
      <c r="H42" s="69"/>
      <c r="I42" s="69"/>
      <c r="J42" s="69"/>
      <c r="K42" s="224">
        <v>4</v>
      </c>
      <c r="L42" s="70"/>
      <c r="M42" s="70"/>
      <c r="N42" s="68">
        <v>4</v>
      </c>
      <c r="O42" s="233">
        <v>4</v>
      </c>
      <c r="P42" s="233"/>
      <c r="Q42" s="233"/>
      <c r="R42" s="233"/>
      <c r="S42" s="138"/>
      <c r="T42" s="294"/>
      <c r="U42" s="95" t="s">
        <v>543</v>
      </c>
      <c r="V42" s="95" t="s">
        <v>505</v>
      </c>
      <c r="W42" s="73"/>
    </row>
    <row r="43" spans="1:23" x14ac:dyDescent="0.2">
      <c r="A43" s="224" t="s">
        <v>855</v>
      </c>
      <c r="B43" s="68" t="s">
        <v>314</v>
      </c>
      <c r="C43" s="199">
        <v>4</v>
      </c>
      <c r="D43" s="199">
        <v>4</v>
      </c>
      <c r="E43" s="69"/>
      <c r="F43" s="199">
        <v>1</v>
      </c>
      <c r="G43" s="69"/>
      <c r="H43" s="69"/>
      <c r="I43" s="69"/>
      <c r="J43" s="69"/>
      <c r="K43" s="224">
        <v>4</v>
      </c>
      <c r="L43" s="70"/>
      <c r="M43" s="70"/>
      <c r="N43" s="68">
        <v>4</v>
      </c>
      <c r="O43" s="233">
        <v>2</v>
      </c>
      <c r="P43" s="233"/>
      <c r="Q43" s="233">
        <v>2</v>
      </c>
      <c r="R43" s="233"/>
      <c r="S43" s="138"/>
      <c r="T43" s="294"/>
      <c r="U43" s="95" t="s">
        <v>479</v>
      </c>
      <c r="V43" s="95" t="s">
        <v>348</v>
      </c>
      <c r="W43" s="73"/>
    </row>
    <row r="44" spans="1:23" x14ac:dyDescent="0.2">
      <c r="A44" s="224" t="s">
        <v>856</v>
      </c>
      <c r="B44" s="68" t="s">
        <v>314</v>
      </c>
      <c r="C44" s="69"/>
      <c r="D44" s="69"/>
      <c r="E44" s="69"/>
      <c r="F44" s="199">
        <v>2</v>
      </c>
      <c r="G44" s="69"/>
      <c r="H44" s="69"/>
      <c r="I44" s="69"/>
      <c r="J44" s="69"/>
      <c r="K44" s="224">
        <v>1</v>
      </c>
      <c r="L44" s="70"/>
      <c r="M44" s="70"/>
      <c r="N44" s="68">
        <v>1</v>
      </c>
      <c r="O44" s="233">
        <v>0.5</v>
      </c>
      <c r="P44" s="233"/>
      <c r="Q44" s="233">
        <v>0.5</v>
      </c>
      <c r="R44" s="233"/>
      <c r="S44" s="138"/>
      <c r="T44" s="295"/>
      <c r="U44" s="95" t="s">
        <v>479</v>
      </c>
      <c r="V44" s="95" t="s">
        <v>278</v>
      </c>
      <c r="W44" s="73"/>
    </row>
    <row r="45" spans="1:23" x14ac:dyDescent="0.2">
      <c r="A45" s="225" t="s">
        <v>857</v>
      </c>
      <c r="B45" s="68" t="s">
        <v>541</v>
      </c>
      <c r="C45" s="199">
        <v>3</v>
      </c>
      <c r="D45" s="199">
        <v>2</v>
      </c>
      <c r="E45" s="69"/>
      <c r="F45" s="69"/>
      <c r="G45" s="69"/>
      <c r="H45" s="69"/>
      <c r="I45" s="69"/>
      <c r="J45" s="69"/>
      <c r="K45" s="224">
        <v>2</v>
      </c>
      <c r="L45" s="70"/>
      <c r="M45" s="70"/>
      <c r="N45" s="68">
        <v>2</v>
      </c>
      <c r="O45" s="233">
        <v>2</v>
      </c>
      <c r="P45" s="233"/>
      <c r="Q45" s="233"/>
      <c r="R45" s="233"/>
      <c r="S45" s="138"/>
      <c r="T45" s="314" t="s">
        <v>274</v>
      </c>
      <c r="U45" s="95" t="s">
        <v>479</v>
      </c>
      <c r="V45" s="95" t="s">
        <v>278</v>
      </c>
      <c r="W45" s="73"/>
    </row>
    <row r="46" spans="1:23" x14ac:dyDescent="0.2">
      <c r="A46" s="225" t="s">
        <v>858</v>
      </c>
      <c r="B46" s="68" t="s">
        <v>272</v>
      </c>
      <c r="C46" s="199">
        <v>3</v>
      </c>
      <c r="D46" s="199">
        <v>2</v>
      </c>
      <c r="E46" s="69"/>
      <c r="F46" s="199">
        <v>2</v>
      </c>
      <c r="G46" s="69"/>
      <c r="H46" s="69"/>
      <c r="I46" s="69"/>
      <c r="J46" s="69"/>
      <c r="K46" s="224">
        <v>8</v>
      </c>
      <c r="L46" s="70"/>
      <c r="M46" s="70"/>
      <c r="N46" s="68">
        <v>8</v>
      </c>
      <c r="O46" s="233">
        <v>8</v>
      </c>
      <c r="P46" s="233"/>
      <c r="Q46" s="233"/>
      <c r="R46" s="233"/>
      <c r="S46" s="138"/>
      <c r="T46" s="315"/>
      <c r="U46" s="95" t="s">
        <v>479</v>
      </c>
      <c r="V46" s="95" t="s">
        <v>369</v>
      </c>
      <c r="W46" s="73"/>
    </row>
    <row r="47" spans="1:23" x14ac:dyDescent="0.2">
      <c r="A47" s="225" t="s">
        <v>859</v>
      </c>
      <c r="B47" s="68" t="s">
        <v>272</v>
      </c>
      <c r="C47" s="69"/>
      <c r="D47" s="69"/>
      <c r="E47" s="69"/>
      <c r="F47" s="69"/>
      <c r="G47" s="199">
        <v>1</v>
      </c>
      <c r="H47" s="69"/>
      <c r="I47" s="69"/>
      <c r="J47" s="69"/>
      <c r="K47" s="224">
        <v>6</v>
      </c>
      <c r="L47" s="70"/>
      <c r="M47" s="70"/>
      <c r="N47" s="68">
        <v>6</v>
      </c>
      <c r="O47" s="233">
        <v>6</v>
      </c>
      <c r="P47" s="233"/>
      <c r="Q47" s="233"/>
      <c r="R47" s="233"/>
      <c r="S47" s="138"/>
      <c r="T47" s="315"/>
      <c r="U47" s="95" t="s">
        <v>287</v>
      </c>
      <c r="V47" s="95" t="s">
        <v>505</v>
      </c>
      <c r="W47" s="73"/>
    </row>
    <row r="48" spans="1:23" x14ac:dyDescent="0.2">
      <c r="A48" s="225" t="s">
        <v>860</v>
      </c>
      <c r="B48" s="68" t="s">
        <v>648</v>
      </c>
      <c r="C48" s="69"/>
      <c r="D48" s="69"/>
      <c r="E48" s="69"/>
      <c r="F48" s="199">
        <v>20</v>
      </c>
      <c r="G48" s="69"/>
      <c r="H48" s="69"/>
      <c r="I48" s="69"/>
      <c r="J48" s="199">
        <v>6</v>
      </c>
      <c r="K48" s="224">
        <v>30</v>
      </c>
      <c r="L48" s="70"/>
      <c r="M48" s="70"/>
      <c r="N48" s="68">
        <v>30</v>
      </c>
      <c r="O48" s="233">
        <v>8</v>
      </c>
      <c r="P48" s="233">
        <v>8</v>
      </c>
      <c r="Q48" s="233">
        <v>7</v>
      </c>
      <c r="R48" s="233">
        <v>7</v>
      </c>
      <c r="S48" s="138"/>
      <c r="T48" s="315"/>
      <c r="U48" s="95" t="s">
        <v>479</v>
      </c>
      <c r="V48" s="95" t="s">
        <v>550</v>
      </c>
      <c r="W48" s="73"/>
    </row>
    <row r="49" spans="1:23" x14ac:dyDescent="0.2">
      <c r="A49" s="225" t="s">
        <v>861</v>
      </c>
      <c r="B49" s="68" t="s">
        <v>272</v>
      </c>
      <c r="C49" s="69"/>
      <c r="D49" s="69"/>
      <c r="E49" s="69"/>
      <c r="F49" s="69"/>
      <c r="G49" s="199">
        <v>1</v>
      </c>
      <c r="H49" s="199">
        <v>2</v>
      </c>
      <c r="I49" s="69"/>
      <c r="J49" s="69"/>
      <c r="K49" s="224">
        <v>40</v>
      </c>
      <c r="L49" s="70"/>
      <c r="M49" s="70"/>
      <c r="N49" s="68">
        <v>40</v>
      </c>
      <c r="O49" s="233">
        <v>40</v>
      </c>
      <c r="P49" s="233"/>
      <c r="Q49" s="233"/>
      <c r="R49" s="233"/>
      <c r="S49" s="138"/>
      <c r="T49" s="315"/>
      <c r="U49" s="95" t="s">
        <v>479</v>
      </c>
      <c r="V49" s="95" t="s">
        <v>553</v>
      </c>
      <c r="W49" s="73"/>
    </row>
    <row r="50" spans="1:23" x14ac:dyDescent="0.2">
      <c r="A50" s="225" t="s">
        <v>862</v>
      </c>
      <c r="B50" s="68" t="s">
        <v>272</v>
      </c>
      <c r="C50" s="69"/>
      <c r="D50" s="69"/>
      <c r="E50" s="69"/>
      <c r="F50" s="199">
        <v>1</v>
      </c>
      <c r="G50" s="69"/>
      <c r="H50" s="69"/>
      <c r="I50" s="69"/>
      <c r="J50" s="199">
        <v>1</v>
      </c>
      <c r="K50" s="224">
        <v>40</v>
      </c>
      <c r="L50" s="70"/>
      <c r="M50" s="70"/>
      <c r="N50" s="68">
        <v>40</v>
      </c>
      <c r="O50" s="233">
        <v>40</v>
      </c>
      <c r="P50" s="233"/>
      <c r="Q50" s="233"/>
      <c r="R50" s="233"/>
      <c r="S50" s="138"/>
      <c r="T50" s="315"/>
      <c r="U50" s="95" t="s">
        <v>479</v>
      </c>
      <c r="V50" s="95" t="s">
        <v>348</v>
      </c>
      <c r="W50" s="73"/>
    </row>
    <row r="51" spans="1:23" x14ac:dyDescent="0.2">
      <c r="A51" s="225" t="s">
        <v>863</v>
      </c>
      <c r="B51" s="68" t="s">
        <v>272</v>
      </c>
      <c r="C51" s="69"/>
      <c r="D51" s="69"/>
      <c r="E51" s="69"/>
      <c r="F51" s="199">
        <v>2</v>
      </c>
      <c r="G51" s="69"/>
      <c r="H51" s="69"/>
      <c r="I51" s="69"/>
      <c r="J51" s="69"/>
      <c r="K51" s="224">
        <v>400</v>
      </c>
      <c r="L51" s="70"/>
      <c r="M51" s="70"/>
      <c r="N51" s="68">
        <v>400</v>
      </c>
      <c r="O51" s="233">
        <v>100</v>
      </c>
      <c r="P51" s="233">
        <v>100</v>
      </c>
      <c r="Q51" s="233">
        <v>100</v>
      </c>
      <c r="R51" s="233">
        <v>100</v>
      </c>
      <c r="S51" s="138"/>
      <c r="T51" s="315"/>
      <c r="U51" s="95" t="s">
        <v>479</v>
      </c>
      <c r="V51" s="95" t="s">
        <v>348</v>
      </c>
      <c r="W51" s="73"/>
    </row>
    <row r="52" spans="1:23" ht="18.75" customHeight="1" x14ac:dyDescent="0.2">
      <c r="A52" s="225" t="s">
        <v>864</v>
      </c>
      <c r="B52" s="68" t="s">
        <v>272</v>
      </c>
      <c r="C52" s="69"/>
      <c r="D52" s="69"/>
      <c r="E52" s="69"/>
      <c r="F52" s="199">
        <v>1</v>
      </c>
      <c r="G52" s="69"/>
      <c r="H52" s="69"/>
      <c r="I52" s="69"/>
      <c r="J52" s="199">
        <v>1</v>
      </c>
      <c r="K52" s="224">
        <v>400</v>
      </c>
      <c r="L52" s="70"/>
      <c r="M52" s="70"/>
      <c r="N52" s="68">
        <v>400</v>
      </c>
      <c r="O52" s="233">
        <v>100</v>
      </c>
      <c r="P52" s="233">
        <v>100</v>
      </c>
      <c r="Q52" s="233">
        <v>100</v>
      </c>
      <c r="R52" s="233">
        <v>100</v>
      </c>
      <c r="S52" s="102"/>
      <c r="T52" s="315"/>
      <c r="U52" s="95" t="s">
        <v>479</v>
      </c>
      <c r="V52" s="95" t="s">
        <v>348</v>
      </c>
      <c r="W52" s="73"/>
    </row>
    <row r="53" spans="1:23" x14ac:dyDescent="0.2">
      <c r="A53" s="225" t="s">
        <v>865</v>
      </c>
      <c r="B53" s="68" t="s">
        <v>272</v>
      </c>
      <c r="C53" s="199">
        <v>4</v>
      </c>
      <c r="D53" s="199">
        <v>4</v>
      </c>
      <c r="E53" s="199">
        <v>3</v>
      </c>
      <c r="F53" s="199">
        <v>1</v>
      </c>
      <c r="G53" s="199">
        <v>10</v>
      </c>
      <c r="H53" s="69"/>
      <c r="I53" s="69"/>
      <c r="J53" s="199">
        <v>6</v>
      </c>
      <c r="K53" s="224">
        <v>30</v>
      </c>
      <c r="L53" s="70"/>
      <c r="M53" s="70"/>
      <c r="N53" s="68">
        <v>30</v>
      </c>
      <c r="O53" s="233">
        <v>30</v>
      </c>
      <c r="P53" s="233"/>
      <c r="Q53" s="233"/>
      <c r="R53" s="233"/>
      <c r="S53" s="102"/>
      <c r="T53" s="315"/>
      <c r="U53" s="95" t="s">
        <v>479</v>
      </c>
      <c r="V53" s="95" t="s">
        <v>348</v>
      </c>
      <c r="W53" s="73"/>
    </row>
    <row r="54" spans="1:23" x14ac:dyDescent="0.2">
      <c r="A54" s="225" t="s">
        <v>866</v>
      </c>
      <c r="B54" s="68" t="s">
        <v>272</v>
      </c>
      <c r="C54" s="199">
        <v>3</v>
      </c>
      <c r="D54" s="199">
        <v>2</v>
      </c>
      <c r="E54" s="199">
        <v>2</v>
      </c>
      <c r="F54" s="199">
        <v>1</v>
      </c>
      <c r="G54" s="199">
        <v>4</v>
      </c>
      <c r="H54" s="69"/>
      <c r="I54" s="69"/>
      <c r="J54" s="199">
        <v>6</v>
      </c>
      <c r="K54" s="224">
        <v>20</v>
      </c>
      <c r="L54" s="70"/>
      <c r="M54" s="70"/>
      <c r="N54" s="68">
        <v>20</v>
      </c>
      <c r="O54" s="233">
        <v>10</v>
      </c>
      <c r="P54" s="233"/>
      <c r="Q54" s="233">
        <v>10</v>
      </c>
      <c r="R54" s="233"/>
      <c r="S54" s="138"/>
      <c r="T54" s="315"/>
      <c r="U54" s="95" t="s">
        <v>479</v>
      </c>
      <c r="V54" s="95" t="s">
        <v>505</v>
      </c>
      <c r="W54" s="73"/>
    </row>
    <row r="55" spans="1:23" x14ac:dyDescent="0.2">
      <c r="A55" s="225" t="s">
        <v>867</v>
      </c>
      <c r="B55" s="68" t="s">
        <v>272</v>
      </c>
      <c r="C55" s="199">
        <v>3</v>
      </c>
      <c r="D55" s="199">
        <v>1</v>
      </c>
      <c r="E55" s="69"/>
      <c r="F55" s="199">
        <v>1</v>
      </c>
      <c r="G55" s="199">
        <v>10</v>
      </c>
      <c r="H55" s="199">
        <v>2</v>
      </c>
      <c r="I55" s="199">
        <v>1</v>
      </c>
      <c r="J55" s="199">
        <v>8</v>
      </c>
      <c r="K55" s="224">
        <v>20</v>
      </c>
      <c r="L55" s="70"/>
      <c r="M55" s="70"/>
      <c r="N55" s="68">
        <v>20</v>
      </c>
      <c r="O55" s="233">
        <v>10</v>
      </c>
      <c r="P55" s="233"/>
      <c r="Q55" s="233">
        <v>10</v>
      </c>
      <c r="R55" s="233"/>
      <c r="S55" s="138"/>
      <c r="T55" s="315"/>
      <c r="U55" s="95" t="s">
        <v>479</v>
      </c>
      <c r="V55" s="95" t="s">
        <v>564</v>
      </c>
      <c r="W55" s="73"/>
    </row>
    <row r="56" spans="1:23" x14ac:dyDescent="0.2">
      <c r="A56" s="225" t="s">
        <v>868</v>
      </c>
      <c r="B56" s="68" t="s">
        <v>541</v>
      </c>
      <c r="C56" s="69"/>
      <c r="D56" s="69"/>
      <c r="E56" s="69"/>
      <c r="F56" s="69"/>
      <c r="G56" s="69"/>
      <c r="H56" s="69"/>
      <c r="I56" s="69"/>
      <c r="J56" s="199">
        <v>2</v>
      </c>
      <c r="K56" s="224">
        <v>1</v>
      </c>
      <c r="L56" s="70"/>
      <c r="M56" s="70"/>
      <c r="N56" s="68">
        <v>1</v>
      </c>
      <c r="O56" s="233"/>
      <c r="P56" s="233">
        <v>1</v>
      </c>
      <c r="Q56" s="233"/>
      <c r="R56" s="233"/>
      <c r="S56" s="138"/>
      <c r="T56" s="315"/>
      <c r="U56" s="95" t="s">
        <v>292</v>
      </c>
      <c r="V56" s="95"/>
      <c r="W56" s="73"/>
    </row>
    <row r="57" spans="1:23" x14ac:dyDescent="0.2">
      <c r="A57" s="225" t="s">
        <v>869</v>
      </c>
      <c r="B57" s="68" t="s">
        <v>272</v>
      </c>
      <c r="C57" s="69"/>
      <c r="D57" s="69"/>
      <c r="E57" s="69"/>
      <c r="F57" s="69"/>
      <c r="G57" s="69"/>
      <c r="H57" s="69"/>
      <c r="I57" s="69"/>
      <c r="J57" s="199">
        <v>2</v>
      </c>
      <c r="K57" s="224">
        <v>20</v>
      </c>
      <c r="L57" s="70"/>
      <c r="M57" s="70"/>
      <c r="N57" s="68">
        <v>20</v>
      </c>
      <c r="O57" s="233">
        <v>10</v>
      </c>
      <c r="P57" s="233">
        <v>10</v>
      </c>
      <c r="Q57" s="233"/>
      <c r="R57" s="233"/>
      <c r="S57" s="138"/>
      <c r="T57" s="315"/>
      <c r="U57" s="95" t="s">
        <v>479</v>
      </c>
      <c r="V57" s="95" t="s">
        <v>553</v>
      </c>
      <c r="W57" s="73"/>
    </row>
    <row r="58" spans="1:23" x14ac:dyDescent="0.2">
      <c r="A58" s="225" t="s">
        <v>870</v>
      </c>
      <c r="B58" s="68" t="s">
        <v>272</v>
      </c>
      <c r="C58" s="69"/>
      <c r="D58" s="69"/>
      <c r="E58" s="69"/>
      <c r="F58" s="199">
        <v>1</v>
      </c>
      <c r="G58" s="69"/>
      <c r="H58" s="69"/>
      <c r="I58" s="69"/>
      <c r="J58" s="69"/>
      <c r="K58" s="224">
        <v>50</v>
      </c>
      <c r="L58" s="70"/>
      <c r="M58" s="70"/>
      <c r="N58" s="68">
        <v>50</v>
      </c>
      <c r="O58" s="233">
        <v>30</v>
      </c>
      <c r="P58" s="233"/>
      <c r="Q58" s="233">
        <v>20</v>
      </c>
      <c r="R58" s="233"/>
      <c r="S58" s="138"/>
      <c r="T58" s="315"/>
      <c r="U58" s="95" t="s">
        <v>479</v>
      </c>
      <c r="V58" s="95" t="s">
        <v>570</v>
      </c>
      <c r="W58" s="73"/>
    </row>
    <row r="59" spans="1:23" x14ac:dyDescent="0.2">
      <c r="A59" s="225" t="s">
        <v>871</v>
      </c>
      <c r="B59" s="68" t="s">
        <v>272</v>
      </c>
      <c r="C59" s="69"/>
      <c r="D59" s="69"/>
      <c r="E59" s="69"/>
      <c r="F59" s="69"/>
      <c r="G59" s="69"/>
      <c r="H59" s="199">
        <v>2</v>
      </c>
      <c r="I59" s="69"/>
      <c r="J59" s="69"/>
      <c r="K59" s="224">
        <v>4</v>
      </c>
      <c r="L59" s="70"/>
      <c r="M59" s="70"/>
      <c r="N59" s="68">
        <v>4</v>
      </c>
      <c r="O59" s="233">
        <v>4</v>
      </c>
      <c r="P59" s="233"/>
      <c r="Q59" s="233"/>
      <c r="R59" s="233"/>
      <c r="S59" s="138"/>
      <c r="T59" s="315"/>
      <c r="U59" s="95" t="s">
        <v>479</v>
      </c>
      <c r="V59" s="95" t="s">
        <v>505</v>
      </c>
      <c r="W59" s="73"/>
    </row>
    <row r="60" spans="1:23" x14ac:dyDescent="0.2">
      <c r="A60" s="225" t="s">
        <v>872</v>
      </c>
      <c r="B60" s="68" t="s">
        <v>272</v>
      </c>
      <c r="C60" s="69"/>
      <c r="D60" s="69"/>
      <c r="E60" s="199">
        <v>4</v>
      </c>
      <c r="F60" s="69"/>
      <c r="G60" s="199">
        <v>1</v>
      </c>
      <c r="H60" s="69"/>
      <c r="I60" s="69"/>
      <c r="J60" s="69"/>
      <c r="K60" s="224">
        <v>50</v>
      </c>
      <c r="L60" s="70"/>
      <c r="M60" s="70"/>
      <c r="N60" s="68">
        <v>50</v>
      </c>
      <c r="O60" s="233">
        <v>25</v>
      </c>
      <c r="P60" s="233"/>
      <c r="Q60" s="233">
        <v>25</v>
      </c>
      <c r="R60" s="233"/>
      <c r="S60" s="138"/>
      <c r="T60" s="315"/>
      <c r="U60" s="95" t="s">
        <v>479</v>
      </c>
      <c r="V60" s="95" t="s">
        <v>505</v>
      </c>
      <c r="W60" s="73"/>
    </row>
    <row r="61" spans="1:23" x14ac:dyDescent="0.2">
      <c r="A61" s="224" t="s">
        <v>873</v>
      </c>
      <c r="B61" s="68" t="s">
        <v>314</v>
      </c>
      <c r="C61" s="69"/>
      <c r="D61" s="69"/>
      <c r="E61" s="69"/>
      <c r="F61" s="199">
        <v>2</v>
      </c>
      <c r="G61" s="69"/>
      <c r="H61" s="69"/>
      <c r="I61" s="69"/>
      <c r="J61" s="69"/>
      <c r="K61" s="241" t="s">
        <v>874</v>
      </c>
      <c r="L61" s="70"/>
      <c r="M61" s="70"/>
      <c r="N61" s="232" t="s">
        <v>874</v>
      </c>
      <c r="O61" s="234" t="s">
        <v>875</v>
      </c>
      <c r="P61" s="234"/>
      <c r="Q61" s="234" t="s">
        <v>875</v>
      </c>
      <c r="R61" s="234"/>
      <c r="S61" s="138"/>
      <c r="T61" s="315"/>
      <c r="U61" s="95" t="s">
        <v>479</v>
      </c>
      <c r="V61" s="95" t="s">
        <v>505</v>
      </c>
      <c r="W61" s="73"/>
    </row>
    <row r="62" spans="1:23" x14ac:dyDescent="0.2">
      <c r="A62" s="224" t="s">
        <v>827</v>
      </c>
      <c r="B62" s="68" t="s">
        <v>272</v>
      </c>
      <c r="C62" s="69"/>
      <c r="D62" s="69"/>
      <c r="E62" s="69"/>
      <c r="F62" s="199">
        <v>1</v>
      </c>
      <c r="G62" s="69"/>
      <c r="H62" s="69"/>
      <c r="I62" s="69"/>
      <c r="J62" s="69"/>
      <c r="K62" s="224">
        <v>12</v>
      </c>
      <c r="L62" s="70"/>
      <c r="M62" s="70"/>
      <c r="N62" s="68">
        <v>12</v>
      </c>
      <c r="O62" s="233">
        <v>12</v>
      </c>
      <c r="P62" s="233"/>
      <c r="Q62" s="233"/>
      <c r="R62" s="233"/>
      <c r="S62" s="138"/>
      <c r="T62" s="315"/>
      <c r="U62" s="95" t="s">
        <v>479</v>
      </c>
      <c r="V62" s="95" t="s">
        <v>505</v>
      </c>
      <c r="W62" s="73"/>
    </row>
    <row r="63" spans="1:23" x14ac:dyDescent="0.2">
      <c r="A63" s="224" t="s">
        <v>828</v>
      </c>
      <c r="B63" s="68" t="s">
        <v>272</v>
      </c>
      <c r="C63" s="69"/>
      <c r="D63" s="69"/>
      <c r="E63" s="69"/>
      <c r="F63" s="199">
        <v>2</v>
      </c>
      <c r="G63" s="69"/>
      <c r="H63" s="69"/>
      <c r="I63" s="69"/>
      <c r="J63" s="69"/>
      <c r="K63" s="224">
        <v>12</v>
      </c>
      <c r="L63" s="70"/>
      <c r="M63" s="70"/>
      <c r="N63" s="68">
        <v>12</v>
      </c>
      <c r="O63" s="233">
        <v>12</v>
      </c>
      <c r="P63" s="233"/>
      <c r="Q63" s="233"/>
      <c r="R63" s="233"/>
      <c r="S63" s="138"/>
      <c r="T63" s="315"/>
      <c r="U63" s="95" t="s">
        <v>479</v>
      </c>
      <c r="V63" s="95" t="s">
        <v>505</v>
      </c>
      <c r="W63" s="73"/>
    </row>
    <row r="64" spans="1:23" x14ac:dyDescent="0.2">
      <c r="A64" s="224" t="s">
        <v>829</v>
      </c>
      <c r="B64" s="68" t="s">
        <v>283</v>
      </c>
      <c r="C64" s="69"/>
      <c r="D64" s="69"/>
      <c r="E64" s="69"/>
      <c r="F64" s="199">
        <v>1</v>
      </c>
      <c r="G64" s="199">
        <v>1</v>
      </c>
      <c r="H64" s="199">
        <v>2</v>
      </c>
      <c r="I64" s="69"/>
      <c r="J64" s="199">
        <v>2</v>
      </c>
      <c r="K64" s="224">
        <v>12</v>
      </c>
      <c r="L64" s="70"/>
      <c r="M64" s="70"/>
      <c r="N64" s="68">
        <v>12</v>
      </c>
      <c r="O64" s="233">
        <v>12</v>
      </c>
      <c r="P64" s="233"/>
      <c r="Q64" s="233"/>
      <c r="R64" s="233"/>
      <c r="S64" s="138"/>
      <c r="T64" s="315"/>
      <c r="U64" s="95" t="s">
        <v>479</v>
      </c>
      <c r="V64" s="95" t="s">
        <v>505</v>
      </c>
      <c r="W64" s="73"/>
    </row>
    <row r="65" spans="1:23" x14ac:dyDescent="0.2">
      <c r="A65" s="224" t="s">
        <v>830</v>
      </c>
      <c r="B65" s="68" t="s">
        <v>272</v>
      </c>
      <c r="C65" s="69"/>
      <c r="D65" s="69"/>
      <c r="E65" s="69"/>
      <c r="F65" s="199">
        <v>1</v>
      </c>
      <c r="G65" s="69"/>
      <c r="H65" s="199">
        <v>1</v>
      </c>
      <c r="I65" s="69"/>
      <c r="J65" s="199">
        <v>2</v>
      </c>
      <c r="K65" s="224">
        <v>12</v>
      </c>
      <c r="L65" s="70"/>
      <c r="M65" s="70"/>
      <c r="N65" s="68">
        <v>12</v>
      </c>
      <c r="O65" s="233">
        <v>12</v>
      </c>
      <c r="P65" s="233"/>
      <c r="Q65" s="233"/>
      <c r="R65" s="233"/>
      <c r="S65" s="138"/>
      <c r="T65" s="315"/>
      <c r="U65" s="95" t="s">
        <v>479</v>
      </c>
      <c r="V65" s="95" t="s">
        <v>505</v>
      </c>
      <c r="W65" s="73"/>
    </row>
    <row r="66" spans="1:23" x14ac:dyDescent="0.2">
      <c r="A66" s="242" t="s">
        <v>940</v>
      </c>
      <c r="B66" s="68"/>
      <c r="C66" s="69"/>
      <c r="D66" s="69"/>
      <c r="E66" s="69"/>
      <c r="F66" s="199"/>
      <c r="G66" s="69"/>
      <c r="H66" s="199"/>
      <c r="I66" s="69"/>
      <c r="J66" s="199"/>
      <c r="K66" s="224"/>
      <c r="L66" s="70"/>
      <c r="M66" s="70"/>
      <c r="N66" s="68"/>
      <c r="O66" s="233"/>
      <c r="P66" s="233"/>
      <c r="Q66" s="233"/>
      <c r="R66" s="233"/>
      <c r="S66" s="138"/>
      <c r="T66" s="315"/>
      <c r="U66" s="95"/>
      <c r="V66" s="95"/>
      <c r="W66" s="73"/>
    </row>
    <row r="67" spans="1:23" ht="15.75" customHeight="1" x14ac:dyDescent="0.2">
      <c r="A67" s="317" t="s">
        <v>939</v>
      </c>
      <c r="B67" s="318"/>
      <c r="C67" s="318"/>
      <c r="D67" s="318"/>
      <c r="E67" s="318"/>
      <c r="F67" s="318"/>
      <c r="G67" s="318"/>
      <c r="H67" s="318"/>
      <c r="I67" s="318"/>
      <c r="J67" s="318"/>
      <c r="K67" s="318"/>
      <c r="L67" s="318"/>
      <c r="M67" s="318"/>
      <c r="N67" s="318"/>
      <c r="O67" s="318"/>
      <c r="P67" s="318"/>
      <c r="Q67" s="318"/>
      <c r="R67" s="318"/>
      <c r="S67" s="319"/>
      <c r="T67" s="315"/>
      <c r="U67" s="95" t="s">
        <v>479</v>
      </c>
      <c r="V67" s="95" t="s">
        <v>505</v>
      </c>
      <c r="W67" s="73"/>
    </row>
    <row r="68" spans="1:23" ht="14.25" customHeight="1" x14ac:dyDescent="0.2">
      <c r="A68" s="239" t="s">
        <v>873</v>
      </c>
      <c r="B68" s="68" t="s">
        <v>916</v>
      </c>
      <c r="C68" s="69"/>
      <c r="D68" s="199">
        <v>1</v>
      </c>
      <c r="E68" s="69"/>
      <c r="F68" s="199">
        <v>2</v>
      </c>
      <c r="G68" s="199">
        <v>10</v>
      </c>
      <c r="H68" s="199">
        <v>1</v>
      </c>
      <c r="I68" s="199">
        <v>1</v>
      </c>
      <c r="J68" s="199">
        <v>30</v>
      </c>
      <c r="K68" s="145">
        <v>15</v>
      </c>
      <c r="L68" s="64"/>
      <c r="M68" s="70"/>
      <c r="N68" s="232" t="s">
        <v>918</v>
      </c>
      <c r="O68" s="234" t="s">
        <v>874</v>
      </c>
      <c r="P68" s="234" t="s">
        <v>932</v>
      </c>
      <c r="Q68" s="234" t="s">
        <v>874</v>
      </c>
      <c r="R68" s="234" t="s">
        <v>874</v>
      </c>
      <c r="S68" s="138"/>
      <c r="T68" s="315"/>
      <c r="U68" s="144" t="s">
        <v>479</v>
      </c>
      <c r="V68" s="144" t="s">
        <v>505</v>
      </c>
      <c r="W68" s="73"/>
    </row>
    <row r="69" spans="1:23" x14ac:dyDescent="0.2">
      <c r="A69" s="239" t="s">
        <v>876</v>
      </c>
      <c r="B69" s="68" t="s">
        <v>272</v>
      </c>
      <c r="C69" s="95"/>
      <c r="D69" s="95"/>
      <c r="E69" s="95"/>
      <c r="F69" s="95"/>
      <c r="G69" s="196">
        <v>2</v>
      </c>
      <c r="H69" s="199">
        <v>10</v>
      </c>
      <c r="I69" s="69"/>
      <c r="J69" s="69"/>
      <c r="K69" s="145">
        <v>10</v>
      </c>
      <c r="L69" s="64"/>
      <c r="M69" s="70"/>
      <c r="N69" s="232" t="s">
        <v>919</v>
      </c>
      <c r="O69" s="234" t="s">
        <v>921</v>
      </c>
      <c r="P69" s="234" t="s">
        <v>921</v>
      </c>
      <c r="Q69" s="234" t="s">
        <v>921</v>
      </c>
      <c r="R69" s="234" t="s">
        <v>921</v>
      </c>
      <c r="S69" s="138"/>
      <c r="T69" s="315"/>
      <c r="U69" s="95" t="s">
        <v>513</v>
      </c>
      <c r="V69" s="95" t="s">
        <v>505</v>
      </c>
      <c r="W69" s="73"/>
    </row>
    <row r="70" spans="1:23" x14ac:dyDescent="0.2">
      <c r="A70" s="239" t="s">
        <v>877</v>
      </c>
      <c r="B70" s="68" t="s">
        <v>272</v>
      </c>
      <c r="C70" s="95"/>
      <c r="D70" s="95"/>
      <c r="E70" s="95"/>
      <c r="F70" s="95"/>
      <c r="G70" s="196">
        <v>1</v>
      </c>
      <c r="H70" s="199">
        <v>10</v>
      </c>
      <c r="I70" s="69"/>
      <c r="J70" s="69"/>
      <c r="K70" s="145">
        <v>10</v>
      </c>
      <c r="L70" s="64"/>
      <c r="M70" s="70"/>
      <c r="N70" s="232">
        <v>900</v>
      </c>
      <c r="O70" s="234">
        <v>225</v>
      </c>
      <c r="P70" s="234">
        <v>225</v>
      </c>
      <c r="Q70" s="234">
        <v>225</v>
      </c>
      <c r="R70" s="234">
        <v>225</v>
      </c>
      <c r="S70" s="138"/>
      <c r="T70" s="315"/>
      <c r="U70" s="95" t="s">
        <v>513</v>
      </c>
      <c r="V70" s="95" t="s">
        <v>505</v>
      </c>
      <c r="W70" s="73"/>
    </row>
    <row r="71" spans="1:23" ht="17.25" customHeight="1" x14ac:dyDescent="0.2">
      <c r="A71" s="239" t="s">
        <v>878</v>
      </c>
      <c r="B71" s="68" t="s">
        <v>272</v>
      </c>
      <c r="C71" s="196">
        <v>3</v>
      </c>
      <c r="D71" s="196">
        <v>5</v>
      </c>
      <c r="E71" s="95"/>
      <c r="F71" s="196">
        <v>2</v>
      </c>
      <c r="G71" s="196">
        <v>2</v>
      </c>
      <c r="H71" s="69"/>
      <c r="I71" s="69"/>
      <c r="J71" s="199">
        <v>2</v>
      </c>
      <c r="K71" s="145">
        <v>10</v>
      </c>
      <c r="L71" s="64"/>
      <c r="M71" s="70"/>
      <c r="N71" s="232">
        <v>900</v>
      </c>
      <c r="O71" s="234" t="s">
        <v>933</v>
      </c>
      <c r="P71" s="234">
        <v>225</v>
      </c>
      <c r="Q71" s="234">
        <v>225</v>
      </c>
      <c r="R71" s="234">
        <v>225</v>
      </c>
      <c r="S71" s="138"/>
      <c r="T71" s="315"/>
      <c r="U71" s="95"/>
      <c r="V71" s="95" t="s">
        <v>505</v>
      </c>
      <c r="W71" s="73"/>
    </row>
    <row r="72" spans="1:23" x14ac:dyDescent="0.2">
      <c r="A72" s="239" t="s">
        <v>879</v>
      </c>
      <c r="B72" s="68" t="s">
        <v>272</v>
      </c>
      <c r="C72" s="95"/>
      <c r="D72" s="95"/>
      <c r="E72" s="95"/>
      <c r="F72" s="196">
        <v>2</v>
      </c>
      <c r="G72" s="95"/>
      <c r="H72" s="69"/>
      <c r="I72" s="69"/>
      <c r="J72" s="69"/>
      <c r="K72" s="145">
        <v>4</v>
      </c>
      <c r="L72" s="64"/>
      <c r="M72" s="70"/>
      <c r="N72" s="232" t="s">
        <v>920</v>
      </c>
      <c r="O72" s="234" t="s">
        <v>934</v>
      </c>
      <c r="P72" s="234" t="s">
        <v>934</v>
      </c>
      <c r="Q72" s="234" t="s">
        <v>934</v>
      </c>
      <c r="R72" s="234" t="s">
        <v>934</v>
      </c>
      <c r="S72" s="138"/>
      <c r="T72" s="315"/>
      <c r="U72" s="95" t="s">
        <v>479</v>
      </c>
      <c r="V72" s="95" t="s">
        <v>505</v>
      </c>
      <c r="W72" s="73"/>
    </row>
    <row r="73" spans="1:23" x14ac:dyDescent="0.2">
      <c r="A73" s="239" t="s">
        <v>880</v>
      </c>
      <c r="B73" s="68" t="s">
        <v>272</v>
      </c>
      <c r="C73" s="95"/>
      <c r="D73" s="95"/>
      <c r="E73" s="95"/>
      <c r="F73" s="196">
        <v>4</v>
      </c>
      <c r="G73" s="196">
        <v>1</v>
      </c>
      <c r="H73" s="69"/>
      <c r="I73" s="69"/>
      <c r="J73" s="199">
        <v>2</v>
      </c>
      <c r="K73" s="145">
        <v>9</v>
      </c>
      <c r="L73" s="64"/>
      <c r="M73" s="70"/>
      <c r="N73" s="232" t="s">
        <v>920</v>
      </c>
      <c r="O73" s="234" t="s">
        <v>934</v>
      </c>
      <c r="P73" s="234" t="s">
        <v>934</v>
      </c>
      <c r="Q73" s="234" t="s">
        <v>934</v>
      </c>
      <c r="R73" s="234" t="s">
        <v>934</v>
      </c>
      <c r="S73" s="138"/>
      <c r="T73" s="315"/>
      <c r="U73" s="95" t="s">
        <v>479</v>
      </c>
      <c r="V73" s="95" t="s">
        <v>505</v>
      </c>
      <c r="W73" s="73"/>
    </row>
    <row r="74" spans="1:23" x14ac:dyDescent="0.2">
      <c r="A74" s="239" t="s">
        <v>881</v>
      </c>
      <c r="B74" s="68" t="s">
        <v>272</v>
      </c>
      <c r="C74" s="95"/>
      <c r="D74" s="95"/>
      <c r="E74" s="95"/>
      <c r="F74" s="196">
        <v>20</v>
      </c>
      <c r="G74" s="196">
        <v>4</v>
      </c>
      <c r="H74" s="69"/>
      <c r="I74" s="69"/>
      <c r="J74" s="199">
        <v>100</v>
      </c>
      <c r="K74" s="145">
        <v>30</v>
      </c>
      <c r="L74" s="64"/>
      <c r="M74" s="70"/>
      <c r="N74" s="232" t="s">
        <v>921</v>
      </c>
      <c r="O74" s="234" t="s">
        <v>935</v>
      </c>
      <c r="P74" s="234" t="s">
        <v>935</v>
      </c>
      <c r="Q74" s="234" t="s">
        <v>935</v>
      </c>
      <c r="R74" s="234" t="s">
        <v>935</v>
      </c>
      <c r="S74" s="138"/>
      <c r="T74" s="315"/>
      <c r="U74" s="95" t="s">
        <v>479</v>
      </c>
      <c r="V74" s="95" t="s">
        <v>505</v>
      </c>
      <c r="W74" s="73"/>
    </row>
    <row r="75" spans="1:23" x14ac:dyDescent="0.2">
      <c r="A75" s="239" t="s">
        <v>882</v>
      </c>
      <c r="B75" s="68" t="s">
        <v>272</v>
      </c>
      <c r="C75" s="196">
        <v>3</v>
      </c>
      <c r="D75" s="196">
        <v>2</v>
      </c>
      <c r="E75" s="95"/>
      <c r="F75" s="196">
        <v>2</v>
      </c>
      <c r="G75" s="196">
        <v>1</v>
      </c>
      <c r="H75" s="199">
        <v>5</v>
      </c>
      <c r="I75" s="69"/>
      <c r="J75" s="199">
        <v>4</v>
      </c>
      <c r="K75" s="145">
        <v>6</v>
      </c>
      <c r="L75" s="64"/>
      <c r="M75" s="70"/>
      <c r="N75" s="232" t="s">
        <v>921</v>
      </c>
      <c r="O75" s="234" t="s">
        <v>935</v>
      </c>
      <c r="P75" s="234" t="s">
        <v>935</v>
      </c>
      <c r="Q75" s="234" t="s">
        <v>935</v>
      </c>
      <c r="R75" s="234" t="s">
        <v>935</v>
      </c>
      <c r="S75" s="138"/>
      <c r="T75" s="315"/>
      <c r="U75" s="95" t="s">
        <v>479</v>
      </c>
      <c r="V75" s="95" t="s">
        <v>505</v>
      </c>
      <c r="W75" s="73"/>
    </row>
    <row r="76" spans="1:23" x14ac:dyDescent="0.2">
      <c r="A76" s="239" t="s">
        <v>883</v>
      </c>
      <c r="B76" s="68" t="s">
        <v>272</v>
      </c>
      <c r="C76" s="95"/>
      <c r="D76" s="95"/>
      <c r="E76" s="95"/>
      <c r="F76" s="196">
        <v>10</v>
      </c>
      <c r="G76" s="196">
        <v>10</v>
      </c>
      <c r="H76" s="69"/>
      <c r="I76" s="69"/>
      <c r="J76" s="69"/>
      <c r="K76" s="145">
        <v>50</v>
      </c>
      <c r="L76" s="64"/>
      <c r="M76" s="70"/>
      <c r="N76" s="232" t="s">
        <v>922</v>
      </c>
      <c r="O76" s="234" t="s">
        <v>846</v>
      </c>
      <c r="P76" s="234" t="s">
        <v>846</v>
      </c>
      <c r="Q76" s="234" t="s">
        <v>846</v>
      </c>
      <c r="R76" s="234" t="s">
        <v>846</v>
      </c>
      <c r="S76" s="138"/>
      <c r="T76" s="315"/>
      <c r="U76" s="95" t="s">
        <v>479</v>
      </c>
      <c r="V76" s="95" t="s">
        <v>505</v>
      </c>
      <c r="W76" s="73"/>
    </row>
    <row r="77" spans="1:23" x14ac:dyDescent="0.2">
      <c r="A77" s="239" t="s">
        <v>884</v>
      </c>
      <c r="B77" s="68" t="s">
        <v>272</v>
      </c>
      <c r="C77" s="95"/>
      <c r="D77" s="196">
        <v>5</v>
      </c>
      <c r="E77" s="95"/>
      <c r="F77" s="95"/>
      <c r="G77" s="196">
        <v>3</v>
      </c>
      <c r="H77" s="69"/>
      <c r="I77" s="196">
        <v>2</v>
      </c>
      <c r="J77" s="196">
        <v>8</v>
      </c>
      <c r="K77" s="69">
        <v>22</v>
      </c>
      <c r="L77" s="64"/>
      <c r="M77" s="70"/>
      <c r="N77" s="232" t="s">
        <v>923</v>
      </c>
      <c r="O77" s="234" t="s">
        <v>936</v>
      </c>
      <c r="P77" s="234" t="s">
        <v>936</v>
      </c>
      <c r="Q77" s="234" t="s">
        <v>936</v>
      </c>
      <c r="R77" s="234" t="s">
        <v>936</v>
      </c>
      <c r="S77" s="138"/>
      <c r="T77" s="315"/>
      <c r="U77" s="95" t="s">
        <v>479</v>
      </c>
      <c r="V77" s="95" t="s">
        <v>348</v>
      </c>
      <c r="W77" s="73"/>
    </row>
    <row r="78" spans="1:23" x14ac:dyDescent="0.2">
      <c r="A78" s="239" t="s">
        <v>885</v>
      </c>
      <c r="B78" s="68" t="s">
        <v>272</v>
      </c>
      <c r="C78" s="196">
        <v>1</v>
      </c>
      <c r="D78" s="196">
        <v>1</v>
      </c>
      <c r="E78" s="196">
        <v>1</v>
      </c>
      <c r="F78" s="196">
        <v>1</v>
      </c>
      <c r="G78" s="95"/>
      <c r="H78" s="69"/>
      <c r="I78" s="196">
        <v>1</v>
      </c>
      <c r="J78" s="196">
        <v>2</v>
      </c>
      <c r="K78" s="69">
        <v>6</v>
      </c>
      <c r="L78" s="64"/>
      <c r="M78" s="70"/>
      <c r="N78" s="232" t="s">
        <v>924</v>
      </c>
      <c r="O78" s="234" t="s">
        <v>932</v>
      </c>
      <c r="P78" s="234" t="s">
        <v>932</v>
      </c>
      <c r="Q78" s="234" t="s">
        <v>932</v>
      </c>
      <c r="R78" s="234" t="s">
        <v>932</v>
      </c>
      <c r="S78" s="138"/>
      <c r="T78" s="315"/>
      <c r="U78" s="95" t="s">
        <v>479</v>
      </c>
      <c r="V78" s="95" t="s">
        <v>505</v>
      </c>
      <c r="W78" s="73"/>
    </row>
    <row r="79" spans="1:23" x14ac:dyDescent="0.2">
      <c r="A79" s="239" t="s">
        <v>886</v>
      </c>
      <c r="B79" s="68" t="s">
        <v>272</v>
      </c>
      <c r="C79" s="95"/>
      <c r="D79" s="95"/>
      <c r="E79" s="95"/>
      <c r="F79" s="196">
        <v>1</v>
      </c>
      <c r="G79" s="95"/>
      <c r="H79" s="69"/>
      <c r="I79" s="95"/>
      <c r="J79" s="95"/>
      <c r="K79" s="69"/>
      <c r="L79" s="64"/>
      <c r="M79" s="70"/>
      <c r="N79" s="232" t="s">
        <v>921</v>
      </c>
      <c r="O79" s="234" t="s">
        <v>935</v>
      </c>
      <c r="P79" s="234" t="s">
        <v>935</v>
      </c>
      <c r="Q79" s="234" t="s">
        <v>935</v>
      </c>
      <c r="R79" s="234" t="s">
        <v>935</v>
      </c>
      <c r="S79" s="138"/>
      <c r="T79" s="315"/>
      <c r="U79" s="95" t="s">
        <v>479</v>
      </c>
      <c r="V79" s="95" t="s">
        <v>505</v>
      </c>
      <c r="W79" s="73"/>
    </row>
    <row r="80" spans="1:23" x14ac:dyDescent="0.2">
      <c r="A80" s="239" t="s">
        <v>887</v>
      </c>
      <c r="B80" s="68" t="s">
        <v>272</v>
      </c>
      <c r="C80" s="95"/>
      <c r="D80" s="95"/>
      <c r="E80" s="95"/>
      <c r="F80" s="196">
        <v>1</v>
      </c>
      <c r="G80" s="196">
        <v>2</v>
      </c>
      <c r="H80" s="199">
        <v>1</v>
      </c>
      <c r="I80" s="196">
        <v>1</v>
      </c>
      <c r="J80" s="95"/>
      <c r="K80" s="69">
        <v>5</v>
      </c>
      <c r="L80" s="64"/>
      <c r="M80" s="70"/>
      <c r="N80" s="232" t="s">
        <v>921</v>
      </c>
      <c r="O80" s="234" t="s">
        <v>935</v>
      </c>
      <c r="P80" s="234" t="s">
        <v>935</v>
      </c>
      <c r="Q80" s="234" t="s">
        <v>935</v>
      </c>
      <c r="R80" s="234" t="s">
        <v>935</v>
      </c>
      <c r="S80" s="138"/>
      <c r="T80" s="315"/>
      <c r="U80" s="95" t="s">
        <v>479</v>
      </c>
      <c r="V80" s="95" t="s">
        <v>505</v>
      </c>
      <c r="W80" s="73"/>
    </row>
    <row r="81" spans="1:23" x14ac:dyDescent="0.2">
      <c r="A81" s="239" t="s">
        <v>888</v>
      </c>
      <c r="B81" s="68" t="s">
        <v>272</v>
      </c>
      <c r="C81" s="95"/>
      <c r="D81" s="95"/>
      <c r="E81" s="95"/>
      <c r="F81" s="95"/>
      <c r="G81" s="196">
        <v>2</v>
      </c>
      <c r="H81" s="69"/>
      <c r="I81" s="95"/>
      <c r="J81" s="95"/>
      <c r="K81" s="69"/>
      <c r="L81" s="64"/>
      <c r="M81" s="70"/>
      <c r="N81" s="232" t="s">
        <v>924</v>
      </c>
      <c r="O81" s="234" t="s">
        <v>932</v>
      </c>
      <c r="P81" s="234" t="s">
        <v>932</v>
      </c>
      <c r="Q81" s="234" t="s">
        <v>932</v>
      </c>
      <c r="R81" s="234" t="s">
        <v>932</v>
      </c>
      <c r="S81" s="138"/>
      <c r="T81" s="315"/>
      <c r="U81" s="95" t="s">
        <v>479</v>
      </c>
      <c r="V81" s="95" t="s">
        <v>505</v>
      </c>
      <c r="W81" s="73"/>
    </row>
    <row r="82" spans="1:23" x14ac:dyDescent="0.2">
      <c r="A82" s="239" t="s">
        <v>889</v>
      </c>
      <c r="B82" s="68" t="s">
        <v>272</v>
      </c>
      <c r="C82" s="196">
        <v>3</v>
      </c>
      <c r="D82" s="196">
        <v>5</v>
      </c>
      <c r="E82" s="196">
        <v>3</v>
      </c>
      <c r="F82" s="196">
        <v>4</v>
      </c>
      <c r="G82" s="196">
        <v>10</v>
      </c>
      <c r="H82" s="199">
        <v>2</v>
      </c>
      <c r="I82" s="95"/>
      <c r="J82" s="196">
        <v>30</v>
      </c>
      <c r="K82" s="69">
        <v>40</v>
      </c>
      <c r="L82" s="64"/>
      <c r="M82" s="70"/>
      <c r="N82" s="232" t="s">
        <v>921</v>
      </c>
      <c r="O82" s="234" t="s">
        <v>935</v>
      </c>
      <c r="P82" s="234" t="s">
        <v>935</v>
      </c>
      <c r="Q82" s="234" t="s">
        <v>935</v>
      </c>
      <c r="R82" s="234" t="s">
        <v>935</v>
      </c>
      <c r="S82" s="138"/>
      <c r="T82" s="315"/>
      <c r="U82" s="95" t="s">
        <v>479</v>
      </c>
      <c r="V82" s="95" t="s">
        <v>505</v>
      </c>
      <c r="W82" s="73"/>
    </row>
    <row r="83" spans="1:23" x14ac:dyDescent="0.2">
      <c r="A83" s="239" t="s">
        <v>890</v>
      </c>
      <c r="B83" s="68" t="s">
        <v>272</v>
      </c>
      <c r="C83" s="196">
        <v>3</v>
      </c>
      <c r="D83" s="196">
        <v>5</v>
      </c>
      <c r="E83" s="196">
        <v>3</v>
      </c>
      <c r="F83" s="196">
        <v>6</v>
      </c>
      <c r="G83" s="196">
        <v>10</v>
      </c>
      <c r="H83" s="199">
        <v>3</v>
      </c>
      <c r="I83" s="95"/>
      <c r="J83" s="196">
        <v>30</v>
      </c>
      <c r="K83" s="69">
        <v>40</v>
      </c>
      <c r="L83" s="64"/>
      <c r="M83" s="70"/>
      <c r="N83" s="232" t="s">
        <v>921</v>
      </c>
      <c r="O83" s="234" t="s">
        <v>935</v>
      </c>
      <c r="P83" s="234" t="s">
        <v>935</v>
      </c>
      <c r="Q83" s="234" t="s">
        <v>935</v>
      </c>
      <c r="R83" s="234" t="s">
        <v>935</v>
      </c>
      <c r="S83" s="138"/>
      <c r="T83" s="315"/>
      <c r="U83" s="95" t="s">
        <v>479</v>
      </c>
      <c r="V83" s="95" t="s">
        <v>505</v>
      </c>
      <c r="W83" s="73"/>
    </row>
    <row r="84" spans="1:23" x14ac:dyDescent="0.2">
      <c r="A84" s="239" t="s">
        <v>891</v>
      </c>
      <c r="B84" s="68" t="s">
        <v>272</v>
      </c>
      <c r="C84" s="95"/>
      <c r="D84" s="196">
        <v>60</v>
      </c>
      <c r="E84" s="95"/>
      <c r="F84" s="95"/>
      <c r="G84" s="95"/>
      <c r="H84" s="69"/>
      <c r="I84" s="69"/>
      <c r="J84" s="69"/>
      <c r="K84" s="69">
        <v>55</v>
      </c>
      <c r="L84" s="64"/>
      <c r="M84" s="70"/>
      <c r="N84" s="232" t="s">
        <v>925</v>
      </c>
      <c r="O84" s="234" t="s">
        <v>920</v>
      </c>
      <c r="P84" s="234" t="s">
        <v>920</v>
      </c>
      <c r="Q84" s="234" t="s">
        <v>920</v>
      </c>
      <c r="R84" s="234" t="s">
        <v>920</v>
      </c>
      <c r="S84" s="138"/>
      <c r="T84" s="315"/>
      <c r="U84" s="95" t="s">
        <v>604</v>
      </c>
      <c r="V84" s="95" t="s">
        <v>505</v>
      </c>
      <c r="W84" s="73"/>
    </row>
    <row r="85" spans="1:23" x14ac:dyDescent="0.2">
      <c r="A85" s="239" t="s">
        <v>892</v>
      </c>
      <c r="B85" s="68" t="s">
        <v>272</v>
      </c>
      <c r="C85" s="95"/>
      <c r="D85" s="95"/>
      <c r="E85" s="95"/>
      <c r="F85" s="95"/>
      <c r="G85" s="95"/>
      <c r="H85" s="69"/>
      <c r="I85" s="69"/>
      <c r="J85" s="199">
        <v>5</v>
      </c>
      <c r="K85" s="69"/>
      <c r="L85" s="64"/>
      <c r="M85" s="70"/>
      <c r="N85" s="232" t="s">
        <v>923</v>
      </c>
      <c r="O85" s="234" t="s">
        <v>936</v>
      </c>
      <c r="P85" s="234" t="s">
        <v>936</v>
      </c>
      <c r="Q85" s="234" t="s">
        <v>936</v>
      </c>
      <c r="R85" s="234" t="s">
        <v>936</v>
      </c>
      <c r="S85" s="138"/>
      <c r="T85" s="315"/>
      <c r="U85" s="95"/>
      <c r="V85" s="95"/>
      <c r="W85" s="73"/>
    </row>
    <row r="86" spans="1:23" x14ac:dyDescent="0.2">
      <c r="A86" s="239" t="s">
        <v>893</v>
      </c>
      <c r="B86" s="68" t="s">
        <v>272</v>
      </c>
      <c r="C86" s="95"/>
      <c r="D86" s="95"/>
      <c r="E86" s="95"/>
      <c r="F86" s="95"/>
      <c r="G86" s="95"/>
      <c r="H86" s="69"/>
      <c r="I86" s="199">
        <v>1</v>
      </c>
      <c r="J86" s="69"/>
      <c r="K86" s="69"/>
      <c r="L86" s="64"/>
      <c r="M86" s="70"/>
      <c r="N86" s="232">
        <v>16</v>
      </c>
      <c r="O86" s="234">
        <v>4</v>
      </c>
      <c r="P86" s="234">
        <v>4</v>
      </c>
      <c r="Q86" s="234">
        <v>4</v>
      </c>
      <c r="R86" s="234">
        <v>4</v>
      </c>
      <c r="S86" s="138"/>
      <c r="T86" s="315"/>
      <c r="U86" s="95"/>
      <c r="V86" s="95"/>
      <c r="W86" s="73"/>
    </row>
    <row r="87" spans="1:23" ht="13.5" customHeight="1" x14ac:dyDescent="0.2">
      <c r="A87" s="239" t="s">
        <v>894</v>
      </c>
      <c r="B87" s="68" t="s">
        <v>272</v>
      </c>
      <c r="C87" s="99"/>
      <c r="D87" s="99"/>
      <c r="E87" s="99"/>
      <c r="F87" s="99"/>
      <c r="G87" s="197">
        <v>2</v>
      </c>
      <c r="H87" s="99"/>
      <c r="I87" s="99"/>
      <c r="J87" s="99"/>
      <c r="K87" s="99">
        <v>5</v>
      </c>
      <c r="L87" s="97"/>
      <c r="M87" s="100"/>
      <c r="N87" s="232" t="s">
        <v>922</v>
      </c>
      <c r="O87" s="234" t="s">
        <v>846</v>
      </c>
      <c r="P87" s="234" t="s">
        <v>846</v>
      </c>
      <c r="Q87" s="234" t="s">
        <v>846</v>
      </c>
      <c r="R87" s="234" t="s">
        <v>846</v>
      </c>
      <c r="S87" s="102"/>
      <c r="T87" s="315"/>
      <c r="U87" s="141" t="s">
        <v>608</v>
      </c>
      <c r="V87" s="95" t="s">
        <v>505</v>
      </c>
      <c r="W87" s="73"/>
    </row>
    <row r="88" spans="1:23" ht="15.75" customHeight="1" x14ac:dyDescent="0.2">
      <c r="A88" s="239" t="s">
        <v>895</v>
      </c>
      <c r="B88" s="68" t="s">
        <v>272</v>
      </c>
      <c r="C88" s="99"/>
      <c r="D88" s="99"/>
      <c r="E88" s="99"/>
      <c r="F88" s="99"/>
      <c r="G88" s="99"/>
      <c r="H88" s="99"/>
      <c r="I88" s="99"/>
      <c r="J88" s="197">
        <v>2</v>
      </c>
      <c r="K88" s="99">
        <v>5</v>
      </c>
      <c r="L88" s="97"/>
      <c r="M88" s="100"/>
      <c r="N88" s="232" t="s">
        <v>922</v>
      </c>
      <c r="O88" s="234" t="s">
        <v>846</v>
      </c>
      <c r="P88" s="234" t="s">
        <v>846</v>
      </c>
      <c r="Q88" s="234" t="s">
        <v>846</v>
      </c>
      <c r="R88" s="234" t="s">
        <v>846</v>
      </c>
      <c r="S88" s="102"/>
      <c r="T88" s="316"/>
      <c r="U88" s="141" t="s">
        <v>608</v>
      </c>
      <c r="V88" s="95" t="s">
        <v>505</v>
      </c>
      <c r="W88" s="73"/>
    </row>
    <row r="89" spans="1:23" x14ac:dyDescent="0.2">
      <c r="A89" s="239" t="s">
        <v>896</v>
      </c>
      <c r="B89" s="68" t="s">
        <v>272</v>
      </c>
      <c r="C89" s="95"/>
      <c r="D89" s="95"/>
      <c r="E89" s="95"/>
      <c r="F89" s="95"/>
      <c r="G89" s="95"/>
      <c r="H89" s="69"/>
      <c r="I89" s="95"/>
      <c r="J89" s="196">
        <v>5</v>
      </c>
      <c r="K89" s="69"/>
      <c r="L89" s="64"/>
      <c r="M89" s="70"/>
      <c r="N89" s="232" t="s">
        <v>926</v>
      </c>
      <c r="O89" s="234" t="s">
        <v>929</v>
      </c>
      <c r="P89" s="234" t="s">
        <v>929</v>
      </c>
      <c r="Q89" s="234" t="s">
        <v>929</v>
      </c>
      <c r="R89" s="234" t="s">
        <v>929</v>
      </c>
      <c r="S89" s="138"/>
      <c r="T89" s="314" t="s">
        <v>274</v>
      </c>
      <c r="U89" s="95" t="s">
        <v>292</v>
      </c>
      <c r="V89" s="95"/>
      <c r="W89" s="73"/>
    </row>
    <row r="90" spans="1:23" x14ac:dyDescent="0.2">
      <c r="A90" s="239" t="s">
        <v>897</v>
      </c>
      <c r="B90" s="68" t="s">
        <v>272</v>
      </c>
      <c r="C90" s="95"/>
      <c r="D90" s="95"/>
      <c r="E90" s="95"/>
      <c r="F90" s="95"/>
      <c r="G90" s="95"/>
      <c r="H90" s="69"/>
      <c r="I90" s="95"/>
      <c r="J90" s="196">
        <v>1</v>
      </c>
      <c r="K90" s="69"/>
      <c r="L90" s="64"/>
      <c r="M90" s="70"/>
      <c r="N90" s="232" t="s">
        <v>926</v>
      </c>
      <c r="O90" s="234" t="s">
        <v>929</v>
      </c>
      <c r="P90" s="234" t="s">
        <v>929</v>
      </c>
      <c r="Q90" s="234" t="s">
        <v>929</v>
      </c>
      <c r="R90" s="234" t="s">
        <v>929</v>
      </c>
      <c r="S90" s="138"/>
      <c r="T90" s="315"/>
      <c r="U90" s="95" t="s">
        <v>292</v>
      </c>
      <c r="V90" s="95"/>
      <c r="W90" s="73"/>
    </row>
    <row r="91" spans="1:23" x14ac:dyDescent="0.2">
      <c r="A91" s="239" t="s">
        <v>898</v>
      </c>
      <c r="B91" s="68" t="s">
        <v>272</v>
      </c>
      <c r="C91" s="95"/>
      <c r="D91" s="95"/>
      <c r="E91" s="95"/>
      <c r="F91" s="95"/>
      <c r="G91" s="95"/>
      <c r="H91" s="69"/>
      <c r="I91" s="95"/>
      <c r="J91" s="196">
        <v>4.03</v>
      </c>
      <c r="K91" s="69"/>
      <c r="L91" s="64"/>
      <c r="M91" s="70"/>
      <c r="N91" s="232" t="s">
        <v>923</v>
      </c>
      <c r="O91" s="234" t="s">
        <v>936</v>
      </c>
      <c r="P91" s="234" t="s">
        <v>936</v>
      </c>
      <c r="Q91" s="234" t="s">
        <v>936</v>
      </c>
      <c r="R91" s="234" t="s">
        <v>936</v>
      </c>
      <c r="S91" s="138"/>
      <c r="T91" s="315"/>
      <c r="U91" s="95" t="s">
        <v>292</v>
      </c>
      <c r="V91" s="95"/>
      <c r="W91" s="73"/>
    </row>
    <row r="92" spans="1:23" x14ac:dyDescent="0.2">
      <c r="A92" s="239" t="s">
        <v>899</v>
      </c>
      <c r="B92" s="68" t="s">
        <v>272</v>
      </c>
      <c r="C92" s="95"/>
      <c r="D92" s="95"/>
      <c r="E92" s="95"/>
      <c r="F92" s="95"/>
      <c r="G92" s="95"/>
      <c r="H92" s="199">
        <v>200</v>
      </c>
      <c r="I92" s="95"/>
      <c r="J92" s="196">
        <v>2481.65</v>
      </c>
      <c r="K92" s="69"/>
      <c r="L92" s="64"/>
      <c r="M92" s="70"/>
      <c r="N92" s="232" t="s">
        <v>923</v>
      </c>
      <c r="O92" s="234" t="s">
        <v>936</v>
      </c>
      <c r="P92" s="234" t="s">
        <v>936</v>
      </c>
      <c r="Q92" s="234" t="s">
        <v>936</v>
      </c>
      <c r="R92" s="234" t="s">
        <v>936</v>
      </c>
      <c r="S92" s="138"/>
      <c r="T92" s="315"/>
      <c r="U92" s="95" t="s">
        <v>368</v>
      </c>
      <c r="V92" s="95" t="s">
        <v>505</v>
      </c>
      <c r="W92" s="73"/>
    </row>
    <row r="93" spans="1:23" x14ac:dyDescent="0.2">
      <c r="A93" s="239" t="s">
        <v>900</v>
      </c>
      <c r="B93" s="68" t="s">
        <v>272</v>
      </c>
      <c r="C93" s="95"/>
      <c r="D93" s="95"/>
      <c r="E93" s="95"/>
      <c r="F93" s="95"/>
      <c r="G93" s="95"/>
      <c r="H93" s="69"/>
      <c r="I93" s="95"/>
      <c r="J93" s="196">
        <v>180.58</v>
      </c>
      <c r="K93" s="69"/>
      <c r="L93" s="64"/>
      <c r="M93" s="70"/>
      <c r="N93" s="232">
        <v>12</v>
      </c>
      <c r="O93" s="234">
        <v>3</v>
      </c>
      <c r="P93" s="234">
        <v>3</v>
      </c>
      <c r="Q93" s="234">
        <v>3</v>
      </c>
      <c r="R93" s="234">
        <v>3</v>
      </c>
      <c r="S93" s="138"/>
      <c r="T93" s="315"/>
      <c r="U93" s="95" t="s">
        <v>292</v>
      </c>
      <c r="V93" s="95"/>
      <c r="W93" s="73"/>
    </row>
    <row r="94" spans="1:23" x14ac:dyDescent="0.2">
      <c r="A94" s="239" t="s">
        <v>901</v>
      </c>
      <c r="B94" s="68" t="s">
        <v>272</v>
      </c>
      <c r="C94" s="95"/>
      <c r="D94" s="95"/>
      <c r="E94" s="95"/>
      <c r="F94" s="95"/>
      <c r="G94" s="95"/>
      <c r="H94" s="69"/>
      <c r="I94" s="95"/>
      <c r="J94" s="196">
        <v>138.94</v>
      </c>
      <c r="K94" s="69"/>
      <c r="L94" s="64"/>
      <c r="M94" s="70"/>
      <c r="N94" s="232" t="s">
        <v>927</v>
      </c>
      <c r="O94" s="234" t="s">
        <v>918</v>
      </c>
      <c r="P94" s="234" t="s">
        <v>918</v>
      </c>
      <c r="Q94" s="234" t="s">
        <v>918</v>
      </c>
      <c r="R94" s="234" t="s">
        <v>918</v>
      </c>
      <c r="S94" s="138"/>
      <c r="T94" s="315"/>
      <c r="U94" s="95" t="s">
        <v>292</v>
      </c>
      <c r="V94" s="95"/>
      <c r="W94" s="73"/>
    </row>
    <row r="95" spans="1:23" x14ac:dyDescent="0.2">
      <c r="A95" s="239" t="s">
        <v>902</v>
      </c>
      <c r="B95" s="68" t="s">
        <v>272</v>
      </c>
      <c r="C95" s="95"/>
      <c r="D95" s="95"/>
      <c r="E95" s="95"/>
      <c r="F95" s="95"/>
      <c r="G95" s="95"/>
      <c r="H95" s="69"/>
      <c r="I95" s="95"/>
      <c r="J95" s="196">
        <v>8752.2999999999993</v>
      </c>
      <c r="K95" s="69"/>
      <c r="L95" s="64"/>
      <c r="M95" s="70"/>
      <c r="N95" s="232">
        <v>20</v>
      </c>
      <c r="O95" s="234">
        <v>5</v>
      </c>
      <c r="P95" s="234">
        <v>5</v>
      </c>
      <c r="Q95" s="234">
        <v>5</v>
      </c>
      <c r="R95" s="234">
        <v>5</v>
      </c>
      <c r="S95" s="138"/>
      <c r="T95" s="315"/>
      <c r="U95" s="95" t="s">
        <v>292</v>
      </c>
      <c r="V95" s="95"/>
      <c r="W95" s="73"/>
    </row>
    <row r="96" spans="1:23" x14ac:dyDescent="0.2">
      <c r="A96" s="239" t="s">
        <v>903</v>
      </c>
      <c r="B96" s="68" t="s">
        <v>272</v>
      </c>
      <c r="C96" s="95"/>
      <c r="D96" s="95"/>
      <c r="E96" s="95"/>
      <c r="F96" s="196">
        <v>2</v>
      </c>
      <c r="G96" s="95"/>
      <c r="H96" s="69"/>
      <c r="I96" s="95"/>
      <c r="J96" s="196">
        <v>30</v>
      </c>
      <c r="K96" s="69"/>
      <c r="L96" s="64"/>
      <c r="M96" s="70"/>
      <c r="N96" s="232">
        <v>30</v>
      </c>
      <c r="O96" s="234" t="s">
        <v>928</v>
      </c>
      <c r="P96" s="234">
        <v>7</v>
      </c>
      <c r="Q96" s="234">
        <v>7</v>
      </c>
      <c r="R96" s="234" t="s">
        <v>928</v>
      </c>
      <c r="S96" s="138"/>
      <c r="T96" s="315"/>
      <c r="U96" s="95" t="s">
        <v>626</v>
      </c>
      <c r="V96" s="95" t="s">
        <v>505</v>
      </c>
      <c r="W96" s="73"/>
    </row>
    <row r="97" spans="1:23" x14ac:dyDescent="0.2">
      <c r="A97" s="239" t="s">
        <v>904</v>
      </c>
      <c r="B97" s="68" t="s">
        <v>272</v>
      </c>
      <c r="C97" s="95"/>
      <c r="D97" s="95"/>
      <c r="E97" s="95"/>
      <c r="F97" s="95"/>
      <c r="G97" s="95"/>
      <c r="H97" s="69"/>
      <c r="I97" s="95"/>
      <c r="J97" s="196">
        <v>220.91</v>
      </c>
      <c r="K97" s="69"/>
      <c r="L97" s="64"/>
      <c r="M97" s="70"/>
      <c r="N97" s="232" t="s">
        <v>928</v>
      </c>
      <c r="O97" s="234">
        <v>2</v>
      </c>
      <c r="P97" s="234" t="s">
        <v>845</v>
      </c>
      <c r="Q97" s="234">
        <v>2</v>
      </c>
      <c r="R97" s="234" t="s">
        <v>845</v>
      </c>
      <c r="S97" s="138"/>
      <c r="T97" s="315"/>
      <c r="U97" s="95"/>
      <c r="V97" s="95"/>
      <c r="W97" s="73"/>
    </row>
    <row r="98" spans="1:23" x14ac:dyDescent="0.2">
      <c r="A98" s="239" t="s">
        <v>905</v>
      </c>
      <c r="B98" s="68" t="s">
        <v>272</v>
      </c>
      <c r="C98" s="95"/>
      <c r="D98" s="95"/>
      <c r="E98" s="95"/>
      <c r="F98" s="95"/>
      <c r="G98" s="196">
        <v>0.5</v>
      </c>
      <c r="H98" s="69"/>
      <c r="I98" s="196">
        <v>1</v>
      </c>
      <c r="J98" s="95"/>
      <c r="K98" s="69">
        <v>5</v>
      </c>
      <c r="L98" s="64"/>
      <c r="M98" s="70"/>
      <c r="N98" s="232" t="s">
        <v>929</v>
      </c>
      <c r="O98" s="234">
        <v>2</v>
      </c>
      <c r="P98" s="234" t="s">
        <v>845</v>
      </c>
      <c r="Q98" s="234">
        <v>2</v>
      </c>
      <c r="R98" s="234" t="s">
        <v>845</v>
      </c>
      <c r="S98" s="138"/>
      <c r="T98" s="315"/>
      <c r="U98" s="146" t="s">
        <v>630</v>
      </c>
      <c r="V98" s="95" t="s">
        <v>505</v>
      </c>
      <c r="W98" s="73"/>
    </row>
    <row r="99" spans="1:23" x14ac:dyDescent="0.2">
      <c r="A99" s="239" t="s">
        <v>906</v>
      </c>
      <c r="B99" s="68" t="s">
        <v>272</v>
      </c>
      <c r="C99" s="196">
        <v>3</v>
      </c>
      <c r="D99" s="196">
        <v>5</v>
      </c>
      <c r="E99" s="196">
        <v>3</v>
      </c>
      <c r="F99" s="196">
        <v>2</v>
      </c>
      <c r="G99" s="196">
        <v>10</v>
      </c>
      <c r="H99" s="69"/>
      <c r="I99" s="196">
        <v>2</v>
      </c>
      <c r="J99" s="95"/>
      <c r="K99" s="69">
        <v>25</v>
      </c>
      <c r="L99" s="64"/>
      <c r="M99" s="70"/>
      <c r="N99" s="232" t="s">
        <v>928</v>
      </c>
      <c r="O99" s="234">
        <v>2</v>
      </c>
      <c r="P99" s="234" t="s">
        <v>845</v>
      </c>
      <c r="Q99" s="234">
        <v>2</v>
      </c>
      <c r="R99" s="234" t="s">
        <v>845</v>
      </c>
      <c r="S99" s="138"/>
      <c r="T99" s="315"/>
      <c r="U99" s="95" t="s">
        <v>479</v>
      </c>
      <c r="V99" s="95" t="s">
        <v>505</v>
      </c>
      <c r="W99" s="73"/>
    </row>
    <row r="100" spans="1:23" x14ac:dyDescent="0.2">
      <c r="A100" s="239" t="s">
        <v>907</v>
      </c>
      <c r="B100" s="68" t="s">
        <v>272</v>
      </c>
      <c r="C100" s="196">
        <v>3</v>
      </c>
      <c r="D100" s="196">
        <v>5</v>
      </c>
      <c r="E100" s="196">
        <v>5</v>
      </c>
      <c r="F100" s="196">
        <v>2</v>
      </c>
      <c r="G100" s="196">
        <v>10</v>
      </c>
      <c r="H100" s="69"/>
      <c r="I100" s="95"/>
      <c r="J100" s="196">
        <v>30</v>
      </c>
      <c r="K100" s="69">
        <v>26</v>
      </c>
      <c r="L100" s="64"/>
      <c r="M100" s="70"/>
      <c r="N100" s="232" t="s">
        <v>930</v>
      </c>
      <c r="O100" s="234" t="s">
        <v>928</v>
      </c>
      <c r="P100" s="234">
        <v>7</v>
      </c>
      <c r="Q100" s="234" t="s">
        <v>928</v>
      </c>
      <c r="R100" s="234">
        <v>7</v>
      </c>
      <c r="S100" s="138"/>
      <c r="T100" s="315"/>
      <c r="U100" s="95" t="s">
        <v>479</v>
      </c>
      <c r="V100" s="95" t="s">
        <v>505</v>
      </c>
      <c r="W100" s="73"/>
    </row>
    <row r="101" spans="1:23" x14ac:dyDescent="0.2">
      <c r="A101" s="239" t="s">
        <v>908</v>
      </c>
      <c r="B101" s="68" t="s">
        <v>272</v>
      </c>
      <c r="C101" s="95"/>
      <c r="D101" s="95"/>
      <c r="E101" s="95"/>
      <c r="F101" s="95"/>
      <c r="G101" s="95"/>
      <c r="H101" s="199">
        <v>100</v>
      </c>
      <c r="I101" s="95"/>
      <c r="J101" s="196">
        <v>100</v>
      </c>
      <c r="K101" s="69">
        <v>300</v>
      </c>
      <c r="L101" s="64"/>
      <c r="M101" s="70"/>
      <c r="N101" s="232">
        <v>6</v>
      </c>
      <c r="O101" s="234">
        <v>2</v>
      </c>
      <c r="P101" s="234">
        <v>1</v>
      </c>
      <c r="Q101" s="234">
        <v>2</v>
      </c>
      <c r="R101" s="234">
        <v>1</v>
      </c>
      <c r="S101" s="138"/>
      <c r="T101" s="315"/>
      <c r="U101" s="95" t="s">
        <v>531</v>
      </c>
      <c r="V101" s="95" t="s">
        <v>505</v>
      </c>
      <c r="W101" s="73"/>
    </row>
    <row r="102" spans="1:23" x14ac:dyDescent="0.2">
      <c r="A102" s="239" t="s">
        <v>909</v>
      </c>
      <c r="B102" s="68" t="s">
        <v>272</v>
      </c>
      <c r="C102" s="95"/>
      <c r="D102" s="95"/>
      <c r="E102" s="95"/>
      <c r="F102" s="95"/>
      <c r="G102" s="95"/>
      <c r="H102" s="69"/>
      <c r="I102" s="95"/>
      <c r="J102" s="196">
        <v>50</v>
      </c>
      <c r="K102" s="69"/>
      <c r="L102" s="64"/>
      <c r="M102" s="70"/>
      <c r="N102" s="232" t="s">
        <v>918</v>
      </c>
      <c r="O102" s="234" t="s">
        <v>845</v>
      </c>
      <c r="P102" s="234" t="s">
        <v>874</v>
      </c>
      <c r="Q102" s="234" t="s">
        <v>845</v>
      </c>
      <c r="R102" s="234" t="s">
        <v>874</v>
      </c>
      <c r="S102" s="138"/>
      <c r="T102" s="315"/>
      <c r="U102" s="95"/>
      <c r="V102" s="95"/>
      <c r="W102" s="73"/>
    </row>
    <row r="103" spans="1:23" x14ac:dyDescent="0.2">
      <c r="A103" s="239" t="s">
        <v>910</v>
      </c>
      <c r="B103" s="68" t="s">
        <v>272</v>
      </c>
      <c r="C103" s="95"/>
      <c r="D103" s="95"/>
      <c r="E103" s="95"/>
      <c r="F103" s="95"/>
      <c r="G103" s="95"/>
      <c r="H103" s="199">
        <v>50</v>
      </c>
      <c r="I103" s="95"/>
      <c r="J103" s="196">
        <v>200</v>
      </c>
      <c r="K103" s="69"/>
      <c r="L103" s="64"/>
      <c r="M103" s="70"/>
      <c r="N103" s="232">
        <v>12</v>
      </c>
      <c r="O103" s="234">
        <v>3</v>
      </c>
      <c r="P103" s="234">
        <v>3</v>
      </c>
      <c r="Q103" s="234">
        <v>3</v>
      </c>
      <c r="R103" s="234">
        <v>3</v>
      </c>
      <c r="S103" s="138"/>
      <c r="T103" s="315"/>
      <c r="U103" s="95" t="s">
        <v>479</v>
      </c>
      <c r="V103" s="95" t="s">
        <v>505</v>
      </c>
      <c r="W103" s="73"/>
    </row>
    <row r="104" spans="1:23" x14ac:dyDescent="0.2">
      <c r="A104" s="239" t="s">
        <v>911</v>
      </c>
      <c r="B104" s="68" t="s">
        <v>272</v>
      </c>
      <c r="C104" s="196">
        <v>3</v>
      </c>
      <c r="D104" s="196">
        <v>5</v>
      </c>
      <c r="E104" s="196">
        <v>2</v>
      </c>
      <c r="F104" s="196">
        <v>2</v>
      </c>
      <c r="G104" s="196">
        <v>1</v>
      </c>
      <c r="H104" s="199">
        <v>10</v>
      </c>
      <c r="I104" s="95"/>
      <c r="J104" s="196">
        <v>2</v>
      </c>
      <c r="K104" s="69">
        <v>30</v>
      </c>
      <c r="L104" s="64"/>
      <c r="M104" s="70"/>
      <c r="N104" s="232" t="s">
        <v>874</v>
      </c>
      <c r="O104" s="234" t="s">
        <v>874</v>
      </c>
      <c r="P104" s="234"/>
      <c r="Q104" s="234"/>
      <c r="R104" s="234"/>
      <c r="S104" s="138"/>
      <c r="T104" s="315"/>
      <c r="U104" s="95" t="s">
        <v>641</v>
      </c>
      <c r="V104" s="95" t="s">
        <v>505</v>
      </c>
      <c r="W104" s="73"/>
    </row>
    <row r="105" spans="1:23" x14ac:dyDescent="0.2">
      <c r="A105" s="239" t="s">
        <v>912</v>
      </c>
      <c r="B105" s="68" t="s">
        <v>272</v>
      </c>
      <c r="C105" s="196">
        <v>20</v>
      </c>
      <c r="D105" s="196">
        <v>30</v>
      </c>
      <c r="E105" s="196">
        <v>30</v>
      </c>
      <c r="F105" s="196">
        <v>5</v>
      </c>
      <c r="G105" s="95"/>
      <c r="H105" s="69"/>
      <c r="I105" s="95"/>
      <c r="J105" s="95"/>
      <c r="K105" s="69">
        <v>1000</v>
      </c>
      <c r="L105" s="64"/>
      <c r="M105" s="206">
        <v>20</v>
      </c>
      <c r="N105" s="232" t="s">
        <v>931</v>
      </c>
      <c r="O105" s="234" t="s">
        <v>874</v>
      </c>
      <c r="P105" s="234"/>
      <c r="Q105" s="234"/>
      <c r="R105" s="234"/>
      <c r="S105" s="138"/>
      <c r="T105" s="315"/>
      <c r="U105" s="95" t="s">
        <v>643</v>
      </c>
      <c r="V105" s="95" t="s">
        <v>505</v>
      </c>
      <c r="W105" s="73"/>
    </row>
    <row r="106" spans="1:23" ht="25.5" x14ac:dyDescent="0.2">
      <c r="A106" s="104" t="s">
        <v>913</v>
      </c>
      <c r="B106" s="68" t="s">
        <v>272</v>
      </c>
      <c r="C106" s="196">
        <v>10</v>
      </c>
      <c r="D106" s="196">
        <v>10</v>
      </c>
      <c r="E106" s="196">
        <v>10</v>
      </c>
      <c r="F106" s="95"/>
      <c r="G106" s="95"/>
      <c r="H106" s="69"/>
      <c r="I106" s="95"/>
      <c r="J106" s="95"/>
      <c r="K106" s="69">
        <v>100</v>
      </c>
      <c r="L106" s="64"/>
      <c r="M106" s="206">
        <v>12</v>
      </c>
      <c r="N106" s="232" t="s">
        <v>845</v>
      </c>
      <c r="O106" s="234" t="s">
        <v>845</v>
      </c>
      <c r="P106" s="234"/>
      <c r="Q106" s="234"/>
      <c r="R106" s="234"/>
      <c r="S106" s="138"/>
      <c r="T106" s="315"/>
      <c r="U106" s="95" t="s">
        <v>643</v>
      </c>
      <c r="V106" s="95" t="s">
        <v>505</v>
      </c>
      <c r="W106" s="73"/>
    </row>
    <row r="107" spans="1:23" x14ac:dyDescent="0.2">
      <c r="A107" s="239" t="s">
        <v>914</v>
      </c>
      <c r="B107" s="68" t="s">
        <v>272</v>
      </c>
      <c r="C107" s="196">
        <v>10</v>
      </c>
      <c r="D107" s="196">
        <v>10</v>
      </c>
      <c r="E107" s="196">
        <v>10</v>
      </c>
      <c r="F107" s="196">
        <v>2</v>
      </c>
      <c r="G107" s="196">
        <v>10</v>
      </c>
      <c r="H107" s="199">
        <v>500</v>
      </c>
      <c r="I107" s="196">
        <v>5</v>
      </c>
      <c r="J107" s="196">
        <v>30</v>
      </c>
      <c r="K107" s="69">
        <v>200</v>
      </c>
      <c r="L107" s="64"/>
      <c r="M107" s="206">
        <v>36</v>
      </c>
      <c r="N107" s="232" t="s">
        <v>845</v>
      </c>
      <c r="O107" s="234" t="s">
        <v>845</v>
      </c>
      <c r="P107" s="234"/>
      <c r="Q107" s="234"/>
      <c r="R107" s="234"/>
      <c r="S107" s="138"/>
      <c r="T107" s="315"/>
      <c r="U107" s="95" t="s">
        <v>643</v>
      </c>
      <c r="V107" s="95" t="s">
        <v>505</v>
      </c>
      <c r="W107" s="73"/>
    </row>
    <row r="108" spans="1:23" x14ac:dyDescent="0.2">
      <c r="A108" s="239" t="s">
        <v>915</v>
      </c>
      <c r="B108" s="68" t="s">
        <v>917</v>
      </c>
      <c r="C108" s="196">
        <v>10</v>
      </c>
      <c r="D108" s="196">
        <v>10</v>
      </c>
      <c r="E108" s="196">
        <v>10</v>
      </c>
      <c r="F108" s="196">
        <v>2</v>
      </c>
      <c r="G108" s="196">
        <v>10</v>
      </c>
      <c r="H108" s="199">
        <v>500</v>
      </c>
      <c r="I108" s="196">
        <v>5</v>
      </c>
      <c r="J108" s="196">
        <v>50</v>
      </c>
      <c r="K108" s="69">
        <v>200</v>
      </c>
      <c r="L108" s="64"/>
      <c r="M108" s="206">
        <v>36</v>
      </c>
      <c r="N108" s="232" t="s">
        <v>918</v>
      </c>
      <c r="O108" s="234">
        <v>2</v>
      </c>
      <c r="P108" s="234">
        <v>1</v>
      </c>
      <c r="Q108" s="234" t="s">
        <v>845</v>
      </c>
      <c r="R108" s="234">
        <v>1</v>
      </c>
      <c r="S108" s="138"/>
      <c r="T108" s="315"/>
      <c r="U108" s="95" t="s">
        <v>643</v>
      </c>
      <c r="V108" s="95" t="s">
        <v>505</v>
      </c>
      <c r="W108" s="73"/>
    </row>
    <row r="109" spans="1:23" x14ac:dyDescent="0.2">
      <c r="A109" s="243" t="s">
        <v>940</v>
      </c>
      <c r="B109" s="68"/>
      <c r="C109" s="196"/>
      <c r="D109" s="196"/>
      <c r="E109" s="196"/>
      <c r="F109" s="196"/>
      <c r="G109" s="196"/>
      <c r="H109" s="199"/>
      <c r="I109" s="196"/>
      <c r="J109" s="196"/>
      <c r="K109" s="69"/>
      <c r="L109" s="64"/>
      <c r="M109" s="206"/>
      <c r="N109" s="232"/>
      <c r="O109" s="234"/>
      <c r="P109" s="234"/>
      <c r="Q109" s="234"/>
      <c r="R109" s="234"/>
      <c r="S109" s="138"/>
      <c r="T109" s="156"/>
      <c r="U109" s="153"/>
      <c r="V109" s="153"/>
      <c r="W109" s="73"/>
    </row>
    <row r="110" spans="1:23" x14ac:dyDescent="0.2">
      <c r="A110" s="243" t="s">
        <v>941</v>
      </c>
      <c r="B110" s="68"/>
      <c r="C110" s="196"/>
      <c r="D110" s="196"/>
      <c r="E110" s="196"/>
      <c r="F110" s="196"/>
      <c r="G110" s="196"/>
      <c r="H110" s="199"/>
      <c r="I110" s="196"/>
      <c r="J110" s="196"/>
      <c r="K110" s="69"/>
      <c r="L110" s="64"/>
      <c r="M110" s="206"/>
      <c r="N110" s="232"/>
      <c r="O110" s="234"/>
      <c r="P110" s="234"/>
      <c r="Q110" s="234"/>
      <c r="R110" s="234"/>
      <c r="S110" s="138"/>
      <c r="T110" s="156"/>
      <c r="U110" s="153"/>
      <c r="V110" s="153"/>
      <c r="W110" s="73"/>
    </row>
    <row r="111" spans="1:23" ht="15" x14ac:dyDescent="0.25">
      <c r="A111" s="151"/>
      <c r="B111" s="152"/>
      <c r="C111" s="128"/>
      <c r="D111" s="128"/>
      <c r="E111" s="153"/>
      <c r="F111" s="128"/>
      <c r="G111" s="128"/>
      <c r="H111" s="72"/>
      <c r="I111" s="128"/>
      <c r="J111" s="128"/>
      <c r="K111" s="128"/>
      <c r="L111" s="128"/>
      <c r="M111" s="128"/>
      <c r="N111" s="154"/>
      <c r="O111" s="155"/>
      <c r="P111" s="155"/>
      <c r="Q111" s="155"/>
      <c r="R111" s="155"/>
      <c r="S111" s="128"/>
      <c r="T111" s="156"/>
      <c r="U111" s="151"/>
      <c r="V111" s="157"/>
      <c r="W111" s="73"/>
    </row>
    <row r="112" spans="1:23" ht="15" x14ac:dyDescent="0.25">
      <c r="A112" s="158" t="s">
        <v>403</v>
      </c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159"/>
      <c r="O112" s="159"/>
      <c r="P112" s="160" t="s">
        <v>404</v>
      </c>
      <c r="Q112" s="159"/>
      <c r="R112" s="159"/>
      <c r="S112" s="85"/>
      <c r="T112" s="73"/>
      <c r="U112" s="73"/>
      <c r="V112" s="73"/>
      <c r="W112" s="73"/>
    </row>
    <row r="113" spans="1:23" ht="15" x14ac:dyDescent="0.25">
      <c r="A113" s="158" t="s">
        <v>937</v>
      </c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159"/>
      <c r="O113" s="159"/>
      <c r="P113" s="160" t="s">
        <v>938</v>
      </c>
      <c r="Q113" s="159"/>
      <c r="R113" s="159"/>
      <c r="S113" s="85"/>
      <c r="T113" s="73"/>
      <c r="U113" s="73"/>
      <c r="V113" s="73"/>
      <c r="W113" s="73"/>
    </row>
    <row r="114" spans="1:23" ht="15" x14ac:dyDescent="0.25">
      <c r="A114" s="158" t="s">
        <v>407</v>
      </c>
      <c r="B114" s="85"/>
      <c r="C114" s="85"/>
      <c r="D114" s="85"/>
      <c r="F114" s="85"/>
      <c r="G114" s="85"/>
      <c r="H114" s="85"/>
      <c r="I114" s="85"/>
      <c r="J114" s="85"/>
      <c r="K114" s="85"/>
      <c r="L114" s="85"/>
      <c r="M114" s="85"/>
      <c r="N114" s="159"/>
      <c r="O114" s="159"/>
      <c r="P114" s="161" t="s">
        <v>469</v>
      </c>
      <c r="Q114" s="159"/>
      <c r="R114" s="159"/>
      <c r="S114" s="85"/>
      <c r="T114" s="73"/>
      <c r="U114" s="73"/>
      <c r="V114" s="73"/>
      <c r="W114" s="73"/>
    </row>
    <row r="115" spans="1:23" x14ac:dyDescent="0.2">
      <c r="A115" s="158" t="s">
        <v>409</v>
      </c>
      <c r="B115" s="129"/>
      <c r="C115" s="129"/>
      <c r="D115" s="129"/>
      <c r="F115" s="129"/>
      <c r="G115" s="129"/>
      <c r="H115" s="129"/>
      <c r="I115" s="129"/>
      <c r="J115" s="129"/>
      <c r="K115" s="129"/>
      <c r="L115" s="129"/>
      <c r="M115" s="129"/>
      <c r="N115" s="162"/>
      <c r="O115" s="162"/>
      <c r="P115" s="161" t="s">
        <v>410</v>
      </c>
      <c r="Q115" s="162"/>
      <c r="R115" s="162"/>
      <c r="S115" s="129"/>
      <c r="T115" s="73"/>
      <c r="U115" s="73"/>
      <c r="V115" s="73"/>
      <c r="W115" s="73"/>
    </row>
    <row r="116" spans="1:23" x14ac:dyDescent="0.2">
      <c r="A116" s="158" t="s">
        <v>411</v>
      </c>
      <c r="N116" s="163"/>
      <c r="O116" s="163"/>
      <c r="P116" s="161" t="s">
        <v>412</v>
      </c>
      <c r="Q116" s="163"/>
      <c r="R116" s="163"/>
      <c r="T116" s="73"/>
      <c r="U116" s="73"/>
      <c r="V116" s="73"/>
      <c r="W116" s="73"/>
    </row>
  </sheetData>
  <mergeCells count="35">
    <mergeCell ref="V9:V11"/>
    <mergeCell ref="T13:T44"/>
    <mergeCell ref="T45:T88"/>
    <mergeCell ref="T89:T108"/>
    <mergeCell ref="N9:N11"/>
    <mergeCell ref="O9:O11"/>
    <mergeCell ref="P9:P11"/>
    <mergeCell ref="Q9:Q11"/>
    <mergeCell ref="R9:R11"/>
    <mergeCell ref="S9:S11"/>
    <mergeCell ref="A12:S12"/>
    <mergeCell ref="A34:S34"/>
    <mergeCell ref="A67:S67"/>
    <mergeCell ref="T9:T11"/>
    <mergeCell ref="U9:U11"/>
    <mergeCell ref="I9:I11"/>
    <mergeCell ref="B5:P5"/>
    <mergeCell ref="A6:S6"/>
    <mergeCell ref="A7:S7"/>
    <mergeCell ref="A8:S8"/>
    <mergeCell ref="C9:C11"/>
    <mergeCell ref="D9:D11"/>
    <mergeCell ref="E9:E11"/>
    <mergeCell ref="F9:F11"/>
    <mergeCell ref="G9:G11"/>
    <mergeCell ref="H9:H11"/>
    <mergeCell ref="J9:J11"/>
    <mergeCell ref="L9:L11"/>
    <mergeCell ref="M9:M11"/>
    <mergeCell ref="B4:P4"/>
    <mergeCell ref="B1:P1"/>
    <mergeCell ref="R1:S1"/>
    <mergeCell ref="B2:P2"/>
    <mergeCell ref="R2:S2"/>
    <mergeCell ref="B3:P3"/>
  </mergeCells>
  <pageMargins left="0.70866141732283472" right="0.17" top="0.26" bottom="0.2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заявка</vt:lpstr>
      <vt:lpstr> Зап.части РГТО 2022</vt:lpstr>
      <vt:lpstr>Зап.части на 2022</vt:lpstr>
      <vt:lpstr>заявка СИЗ 2022</vt:lpstr>
      <vt:lpstr>Материалы 2022</vt:lpstr>
      <vt:lpstr>Оборудование 2022</vt:lpstr>
      <vt:lpstr>линия связи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Nodir</cp:lastModifiedBy>
  <cp:lastPrinted>2021-08-13T09:35:44Z</cp:lastPrinted>
  <dcterms:created xsi:type="dcterms:W3CDTF">1996-10-08T23:32:33Z</dcterms:created>
  <dcterms:modified xsi:type="dcterms:W3CDTF">2021-12-21T05:44:13Z</dcterms:modified>
</cp:coreProperties>
</file>