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Всего (с ТДЦ)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_____________xlfn.BAHTTEXT" hidden="1">#NAME?</definedName>
    <definedName name="____________________________xlfn.BAHTTEXT" hidden="1">#NAME?</definedName>
    <definedName name="___________________________xlfn.BAHTTEXT" hidden="1">#NAME?</definedName>
    <definedName name="__________________________xlfn.BAHTTEXT" hidden="1">#NAME?</definedName>
    <definedName name="_________________________xlfn.BAHTTEXT" hidden="1">#NAME?</definedName>
    <definedName name="________________________xlfn.BAHTTEXT" hidden="1">#NAME?</definedName>
    <definedName name="_______________________xlfn.BAHTTEXT" hidden="1">#NAME?</definedName>
    <definedName name="______________________xlfn.BAHTTEXT" hidden="1">#NAME?</definedName>
    <definedName name="_____________________xlfn.BAHTTEXT" hidden="1">#NAME?</definedName>
    <definedName name="____________________xlfn.BAHTTEXT" hidden="1">#NAME?</definedName>
    <definedName name="___________________xlfn.BAHTTEXT" hidden="1">#NAME?</definedName>
    <definedName name="__________________xlfn.BAHTTEXT" hidden="1">#NAME?</definedName>
    <definedName name="_________________xlfn.BAHTTEXT" hidden="1">#NAME?</definedName>
    <definedName name="________________xlfn.BAHTTEXT" hidden="1">#NAME?</definedName>
    <definedName name="_______________xlfn.BAHTTEXT" hidden="1">#NAME?</definedName>
    <definedName name="______________xlfn.BAHTTEXT" hidden="1">#NAME?</definedName>
    <definedName name="_____________xlfn.BAHTTEXT" hidden="1">#NAME?</definedName>
    <definedName name="____________xlfn.BAHTTEXT" hidden="1">#NAME?</definedName>
    <definedName name="___________xlfn.BAHTTEXT" hidden="1">#NAME?</definedName>
    <definedName name="__________xlfn.BAHTTEXT" hidden="1">#NAME?</definedName>
    <definedName name="_________xlfn.BAHTTEXT" hidden="1">#NAME?</definedName>
    <definedName name="________xlfn.BAHTTEXT" hidden="1">#NAME?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xlfn.BAHTTEXT" hidden="1">#NAME?</definedName>
    <definedName name="_08">#REF!</definedName>
    <definedName name="AccessDatabase" hidden="1">"C:\Documents and Settings\schoolfund1\Рабочий стол\жаха\прогноз доходов 2005 помесяц..mdb"</definedName>
    <definedName name="AE1148677">'[1]Жиззах янги раз'!#REF!</definedName>
    <definedName name="ANAL_SHARE_1">[2]Анализ!#REF!</definedName>
    <definedName name="ANAL_SHARE_2">[2]Анализ!#REF!</definedName>
    <definedName name="AP">[3]G1!$H$3</definedName>
    <definedName name="ASS_COUNT_1">[4]Расчеты!$B$15</definedName>
    <definedName name="ASS_COUNT_2">[4]Расчеты!$B$16</definedName>
    <definedName name="ASS_COUNT_3">[4]Расчеты!$B$17</definedName>
    <definedName name="ASS_COUNT_4">[4]Расчеты!$B$18</definedName>
    <definedName name="ASS_COUNT_5">[4]Расчеты!$B$19</definedName>
    <definedName name="ASSETS_TAX">[4]Данные!$B$26</definedName>
    <definedName name="BP">[3]G1!$D$3</definedName>
    <definedName name="Button_4">"прогноз_доходов_2005_помесяц__уд_вес_помесячный_Таблица"</definedName>
    <definedName name="CALC_SHARES">[5]Расчеты!#REF!</definedName>
    <definedName name="Capacity">'[2]План пр-ва_1'!$C$6:$AF$6</definedName>
    <definedName name="CAPEX_ROW">[4]Данные!$A$88</definedName>
    <definedName name="CASH_DEFICIT">[4]Расчеты!$B$43</definedName>
    <definedName name="CREDIT_FRA">[4]Расчеты!$C$34</definedName>
    <definedName name="CREDIT_INT">[4]Расчеты!$B$34</definedName>
    <definedName name="CREDIT_PERIOD">[4]Данные!$B$40</definedName>
    <definedName name="CURLANGUAGE">[5]Расчеты!$B$40</definedName>
    <definedName name="currency">'[2]Data input'!$B$14</definedName>
    <definedName name="CURRENCY_NAME">[5]Расчеты!$C$55</definedName>
    <definedName name="Currency_rate">'[2]Data input'!$B$15</definedName>
    <definedName name="DATA_ALLLEASES">[4]Данные!$A$186</definedName>
    <definedName name="DATA_ALLLOANS">[4]Данные!$A$167</definedName>
    <definedName name="DATA_ASSET_1">[4]Данные!$A$89</definedName>
    <definedName name="DATA_ASSET_2">[4]Данные!$A$91</definedName>
    <definedName name="DATA_ASSET_3">[4]Данные!$A$93</definedName>
    <definedName name="DATA_ASSET_4">[4]Данные!$A$95</definedName>
    <definedName name="DATA_ASSET_5">[4]Данные!$A$97</definedName>
    <definedName name="DATA_ASSET_END">[4]Данные!$A$99</definedName>
    <definedName name="DATA_GE_1_FROM">[4]Данные!$A$119</definedName>
    <definedName name="DATA_GE_1_TO">[4]Данные!$A$121</definedName>
    <definedName name="DATA_GE_2_FROM">[4]Данные!$A$122</definedName>
    <definedName name="DATA_GE_2_TO">[4]Данные!$A$124</definedName>
    <definedName name="DATA_GE_3_FROM">[4]Данные!$A$125</definedName>
    <definedName name="DATA_GE_3_TO">[4]Данные!$A$127</definedName>
    <definedName name="DATA_LEASES">[4]Данные!$A$177</definedName>
    <definedName name="DATA_LOANS">[4]Данные!$A$159</definedName>
    <definedName name="DATA_LOANSST">[4]Данные!$A$70</definedName>
    <definedName name="DATA_PERS_1">[4]Данные!$A$140</definedName>
    <definedName name="DATA_PERS_2">[4]Данные!$A$143</definedName>
    <definedName name="DATA_PERS_3">[4]Данные!$A$146</definedName>
    <definedName name="DATA_SHARES">[4]Данные!$A$172</definedName>
    <definedName name="DATAPROD_1">[4]Данные!$A$12</definedName>
    <definedName name="DATAPROD_2">[4]Данные!$A$57</definedName>
    <definedName name="DATAPROD_3">[4]Данные!$A$105</definedName>
    <definedName name="DATAPROD_4">[4]Данные!$A$108</definedName>
    <definedName name="DATAPROD_5">[4]Данные!$A$111</definedName>
    <definedName name="DATAPROD_6">[4]Данные!$A$114</definedName>
    <definedName name="DEBIT_FRA">[4]Расчеты!$C$33</definedName>
    <definedName name="DEBIT_INT">[4]Расчеты!$B$33</definedName>
    <definedName name="DEBIT_PERIOD">[4]Данные!$B$39</definedName>
    <definedName name="Dialog1_Button2_Click">#N/A</definedName>
    <definedName name="DISCOUT_FOR_PER">[5]Расчеты!$B$26</definedName>
    <definedName name="DIVIDEND_SHARE">[4]Данные!$B$175</definedName>
    <definedName name="EP">[3]G1!$D$5</definedName>
    <definedName name="Esc_Start_Date">'[2]Data input'!$B$10</definedName>
    <definedName name="GE_COUNT_1">[4]Расчеты!$B$48</definedName>
    <definedName name="GE_COUNT_2">[4]Расчеты!$B$49</definedName>
    <definedName name="GE_COUNT_3">[4]Расчеты!$B$50</definedName>
    <definedName name="hhh">#REF!</definedName>
    <definedName name="IN_ASSET_11">[4]Inside!$A$41</definedName>
    <definedName name="IN_ASSET_12">[4]Inside!$A$44</definedName>
    <definedName name="IN_ASSET_13">[4]Inside!$A$47</definedName>
    <definedName name="IN_ASSET_14">[4]Inside!$A$50</definedName>
    <definedName name="IN_ASSET_15">[4]Inside!$A$53</definedName>
    <definedName name="IN_ASSET_21">[4]Inside!$A$56</definedName>
    <definedName name="IN_ASSET_22">[4]Inside!$A$59</definedName>
    <definedName name="IN_ASSET_23">[4]Inside!$A$62</definedName>
    <definedName name="IN_ASSET_24">[4]Inside!$A$65</definedName>
    <definedName name="IN_ASSET_25">[4]Inside!$A$68</definedName>
    <definedName name="IN_ASSET_31">[4]Inside!$A$71</definedName>
    <definedName name="IN_ASSET_32">[4]Inside!$A$74</definedName>
    <definedName name="IN_ASSET_33">[4]Inside!$A$77</definedName>
    <definedName name="IN_ASSET_34">[4]Inside!$A$80</definedName>
    <definedName name="IN_ASSET_35">[4]Inside!$A$83</definedName>
    <definedName name="IN_ASSET_41">[4]Inside!$A$86</definedName>
    <definedName name="IN_ASSET_42">[4]Inside!$A$89</definedName>
    <definedName name="IN_ASSET_43">[4]Inside!$A$92</definedName>
    <definedName name="IN_ASSET_44">[4]Inside!$A$95</definedName>
    <definedName name="IN_ASSET_45">[4]Inside!$A$98</definedName>
    <definedName name="IN_ASSET_51">[4]Inside!$A$101</definedName>
    <definedName name="IN_ASSET_52">[4]Inside!$A$104</definedName>
    <definedName name="IN_ASSET_53">[4]Inside!$A$107</definedName>
    <definedName name="IN_ASSET_54">[4]Inside!$A$110</definedName>
    <definedName name="IN_ASSET_55">[4]Inside!$A$113</definedName>
    <definedName name="IN_ASSET_61">[4]Inside!$A$116</definedName>
    <definedName name="IN_ASSET_62">[4]Inside!$A$119</definedName>
    <definedName name="IN_ASSET_63">[4]Inside!$A$122</definedName>
    <definedName name="IN_ASSET_64">[4]Inside!$A$125</definedName>
    <definedName name="IN_ASSET_65">[4]Inside!$A$128</definedName>
    <definedName name="IN_ASSET_71">[4]Inside!$A$131</definedName>
    <definedName name="IN_ASSET_72">[4]Inside!$A$134</definedName>
    <definedName name="IN_ASSET_73">[4]Inside!$A$137</definedName>
    <definedName name="IN_ASSET_74">[4]Inside!$A$140</definedName>
    <definedName name="IN_ASSET_75">[4]Inside!$A$143</definedName>
    <definedName name="INSIDE_COST_1">[4]Inside!$A$22</definedName>
    <definedName name="INSIDE_COST_2">[4]Inside!$A$25</definedName>
    <definedName name="INSIDE_COST_3">[4]Inside!$A$28</definedName>
    <definedName name="INSIDE_COST_4">[4]Inside!$A$31</definedName>
    <definedName name="INSIDE_COST_5">[4]Inside!$A$34</definedName>
    <definedName name="INSIDE_COST_6">[4]Inside!$A$37</definedName>
    <definedName name="INSIDE_GE_1">[4]Inside!$A$148</definedName>
    <definedName name="INSIDE_GE_2">[4]Inside!$A$151</definedName>
    <definedName name="INSIDE_GE_3">[4]Inside!$A$154</definedName>
    <definedName name="INSIDE_GE_VAT_1">[4]Inside!$A$158</definedName>
    <definedName name="INSIDE_GE_VAT_2">[4]Inside!$A$161</definedName>
    <definedName name="INSIDE_GE_VAT_3">[4]Inside!$A$164</definedName>
    <definedName name="INSIDE_PERS_1">[4]Inside!$A$173</definedName>
    <definedName name="INSIDE_PERS_2">[4]Inside!$A$176</definedName>
    <definedName name="INSIDE_PERS_3">[4]Inside!$A$179</definedName>
    <definedName name="INSIDE_PROD_1">[4]Inside!$A$8</definedName>
    <definedName name="INSIDE_PROD_2">[4]Inside!$A$11</definedName>
    <definedName name="INSIDE_PROD_3">[4]Inside!$A$14</definedName>
    <definedName name="INSIDE_PROD_4">[4]Inside!$A$17</definedName>
    <definedName name="INSIDE_SHARE_1">[4]Inside!$A$183</definedName>
    <definedName name="INSIDE_SHARE_2">[4]Inside!$A$185</definedName>
    <definedName name="INSIDE_SHARE_3">[4]Inside!$A$187</definedName>
    <definedName name="INTER_RATE_1">[4]Данные!$B$164</definedName>
    <definedName name="INTER_RATE_2">[5]Данные!#REF!</definedName>
    <definedName name="INTER_RATE_3">[5]Данные!#REF!</definedName>
    <definedName name="INVENT_FRA">[4]Расчеты!$C$35</definedName>
    <definedName name="INVENT_INT">[4]Расчеты!$B$35</definedName>
    <definedName name="INVENT_PERIOD">[4]Данные!$B$38</definedName>
    <definedName name="IS_DEMO">[4]Расчеты!$B$61</definedName>
    <definedName name="IS_PRO">[4]Расчеты!$B$5</definedName>
    <definedName name="JAP">[6]G1!$H$3</definedName>
    <definedName name="JBP">[6]G1!$D$3</definedName>
    <definedName name="JEP">[6]G1!$D$5</definedName>
    <definedName name="jjkjkjkjkj">#REF!</definedName>
    <definedName name="Jlen">[6]G1!$D$20</definedName>
    <definedName name="JListToShow">[6]G1!$H$7:$H$20</definedName>
    <definedName name="JMonts">[6]G1!$C$7:$C$18</definedName>
    <definedName name="LANG_SELECTION_PROMPT">[4]Данные!$A$18</definedName>
    <definedName name="LEASES_NUM">[4]Расчеты!$B$24</definedName>
    <definedName name="len">[3]G1!$D$20</definedName>
    <definedName name="LINK_TO_SENS">[5]Данные!#REF!</definedName>
    <definedName name="LIST_PERLEN">[4]Расчеты!$B$6</definedName>
    <definedName name="LIST_STARTMON">[4]Расчеты!$B$9</definedName>
    <definedName name="LIST_STARTYEAR">[4]Расчеты!$B$10</definedName>
    <definedName name="LOANS_NUM">[4]Расчеты!$B$22</definedName>
    <definedName name="MAX_DURATION">[4]Расчеты!$B$41</definedName>
    <definedName name="MAX_SENS_OFFSET">[4]Расчеты!$B$44</definedName>
    <definedName name="Months">[3]G1!$C$7:$C$18</definedName>
    <definedName name="PART_CAPEX">[4]Данные!$A$86</definedName>
    <definedName name="PART_FINANCE">[4]Данные!$A$155</definedName>
    <definedName name="PART_GENEXP">[4]Данные!$A$117</definedName>
    <definedName name="PART_PARAMETER">[4]Данные!$A$1</definedName>
    <definedName name="PART_PERSONNEL">[4]Данные!$A$138</definedName>
    <definedName name="PART_SALES">[4]Данные!$A$103</definedName>
    <definedName name="PART_START">[4]Данные!$A$44</definedName>
    <definedName name="PART_TAXES">[4]Данные!$A$21</definedName>
    <definedName name="PERIOD_LEN">[5]Расчеты!$B$7</definedName>
    <definedName name="PERS_COUNT_1">[4]Расчеты!$B$51</definedName>
    <definedName name="PERS_COUNT_2">[4]Расчеты!$B$52</definedName>
    <definedName name="PERS_COUNT_3">[4]Расчеты!$B$53</definedName>
    <definedName name="Price_Esc">'[2]Data input'!$B$11</definedName>
    <definedName name="PRJ_DURATION">[5]Расчеты!$B$8</definedName>
    <definedName name="PRJ_NAME">[4]Данные!$A$4</definedName>
    <definedName name="Prod_1">'[2]Data input'!#REF!</definedName>
    <definedName name="Prod_2">'[2]Data input'!$A$24</definedName>
    <definedName name="prod_3">'[2]Data input'!$A$25</definedName>
    <definedName name="Prod_4">'[2]Data input'!#REF!</definedName>
    <definedName name="Prod_5">'[2]Data input'!#REF!</definedName>
    <definedName name="PROD_6">[4]Производство!$A$29</definedName>
    <definedName name="PROD_7">[4]Производство!$A$35</definedName>
    <definedName name="PROD_8">[4]Производство!$A$39</definedName>
    <definedName name="Prod_Year">'[2]Data input'!$B$7</definedName>
    <definedName name="PRODNUM_SELECTION">[4]Данные!$A$11</definedName>
    <definedName name="PRODUCTS_NUM">[4]Расчеты!$B$13</definedName>
    <definedName name="PROFIT_TAX">[4]Данные!$B$24</definedName>
    <definedName name="Project_Life">'[2]Data input'!$B$8</definedName>
    <definedName name="Rasmot">#REF!</definedName>
    <definedName name="Results">[7]Results!#REF!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ALARY_TAX">[4]Данные!$B$28</definedName>
    <definedName name="SALES_TAX">[4]Данные!$B$27</definedName>
    <definedName name="SHARES_NUM">[4]Расчеты!$B$23</definedName>
    <definedName name="Start_Year">'[2]Data input'!$B$6</definedName>
    <definedName name="STOCKS_PERIOD">[4]Данные!$B$38</definedName>
    <definedName name="Tablica1Структура_рабочих_мест_по_формам_собственности_и_по_видам_деятельности_созданных">#REF!</definedName>
    <definedName name="TOTAL_GEXP_ROW">[4]Данные!$A$136</definedName>
    <definedName name="VAT">[4]Данные!$B$25</definedName>
    <definedName name="VAT_REPAY">[4]Расчеты!$B$21</definedName>
    <definedName name="VRT_N">[8]G1!$D$32</definedName>
    <definedName name="WACC">[5]Данные!$B$46</definedName>
    <definedName name="Year">'[2]План пр-ва_1'!$C$4:$AF$4</definedName>
    <definedName name="А10">#REF!</definedName>
    <definedName name="а12">#REF!</definedName>
    <definedName name="А17">#REF!</definedName>
    <definedName name="А9">#REF!</definedName>
    <definedName name="аааа">#REF!</definedName>
    <definedName name="абду">#REF!</definedName>
    <definedName name="ав">#REF!</definedName>
    <definedName name="авлб">#REF!</definedName>
    <definedName name="Албина">#REF!</definedName>
    <definedName name="АП">#REF!</definedName>
    <definedName name="_xlnm.Database">#REF!</definedName>
    <definedName name="безгпбезпдз">#N/A</definedName>
    <definedName name="в">#N/A</definedName>
    <definedName name="В5">#REF!</definedName>
    <definedName name="ва">#REF!</definedName>
    <definedName name="вал">[9]Общая!$C$6</definedName>
    <definedName name="валовая">#REF!</definedName>
    <definedName name="вова">#REF!</definedName>
    <definedName name="Выручка_Внутр">'[10]План продаж'!$E$31:$AC$31</definedName>
    <definedName name="Выручка_Эксп">'[10]План продаж'!$E$20:$AC$20</definedName>
    <definedName name="галла_нархи">'[11]Фориш 2003'!$O$4</definedName>
    <definedName name="галлаааа">'[12]Фориш 2003'!$O$4</definedName>
    <definedName name="Год">'[10]План продаж'!$E$4:$AC$4</definedName>
    <definedName name="Год_эск">[10]Исходные1!$B$9</definedName>
    <definedName name="дата">[13]бд!$D$2</definedName>
    <definedName name="дИРЕКЦИЯ_ПО_СТР_ВУ_РЕГ.ВОДОПРОВОДОВ">#REF!</definedName>
    <definedName name="Доб_руды">'[2]Data input'!$B$20</definedName>
    <definedName name="долл">'[14]Исходные данные'!$B$15</definedName>
    <definedName name="долл.">'[15]Исходные данные'!$C$16</definedName>
    <definedName name="доллар">[16]c!$C$1</definedName>
    <definedName name="ЕСП">[17]ВВОД!$D$5</definedName>
    <definedName name="жалаб">#REF!</definedName>
    <definedName name="жиззсвод">#REF!</definedName>
    <definedName name="жура">#REF!</definedName>
    <definedName name="_xlnm.Print_Titles" localSheetId="0">'РеалВсего (с ТДЦ)'!$7:$9</definedName>
    <definedName name="_xlnm.Print_Titles">#REF!</definedName>
    <definedName name="Запрос1">#REF!</definedName>
    <definedName name="Изм_выручки">'[10]табл чувств'!$C$3</definedName>
    <definedName name="Изм_затрат">'[2]табл чувств'!$B$4</definedName>
    <definedName name="изм_затрат2">'[2]табл чувств'!#REF!</definedName>
    <definedName name="Изм_затрат3">'[2]табл чувств'!#REF!</definedName>
    <definedName name="Изм_Кап">'[10]табл чувств'!$C$5</definedName>
    <definedName name="Изм_цен">'[2]табл чувств'!$B$3</definedName>
    <definedName name="инвест_пер">[18]Общая!$C$10</definedName>
    <definedName name="исправленное">'[2]План продаж_1'!#REF!</definedName>
    <definedName name="кап.рем.эс">#REF!</definedName>
    <definedName name="капвлож">#REF!</definedName>
    <definedName name="кейс">#REF!</definedName>
    <definedName name="колич_выплат_1">#REF!</definedName>
    <definedName name="колич_выплат_2">[18]Кредит2!$F$8</definedName>
    <definedName name="коха">#REF!</definedName>
    <definedName name="кредит1">'[18]Источн финансир'!$B$13</definedName>
    <definedName name="Кредит2">#N/A</definedName>
    <definedName name="кредит3">'[18]Источн финансир'!$B$17</definedName>
    <definedName name="кредит4">'[18]Источн финансир'!$B$18</definedName>
    <definedName name="Курс">[19]Исходные1!$B$14</definedName>
    <definedName name="Кўрсаткичлар">#REF!</definedName>
    <definedName name="лд">#REF!</definedName>
    <definedName name="Массив_обл">[20]Массив!$B$9:$C$21</definedName>
    <definedName name="МАЪЛУМОТ">#REF!</definedName>
    <definedName name="минг">#REF!</definedName>
    <definedName name="мингча">#REF!</definedName>
    <definedName name="МФ">[2]Анализ!#REF!</definedName>
    <definedName name="МФ2">[2]Анализ!#REF!</definedName>
    <definedName name="Нач_Цена_Внутр">[10]Исходные1!$B$24</definedName>
    <definedName name="Нач_цена_Прод_1_Вн">'[2]Data input'!#REF!</definedName>
    <definedName name="Нач_цена_Прод_1_Э">'[2]Data input'!#REF!</definedName>
    <definedName name="Нач_цена_Прод_2_Вн">'[2]Data input'!$B$39</definedName>
    <definedName name="Нач_цена_Прод_2_Э">'[2]Data input'!$B$36</definedName>
    <definedName name="Нач_цена_Прод_3_Вн">'[2]Data input'!$B$40</definedName>
    <definedName name="Нач_цена_Прод_3_Э">'[2]Data input'!$B$37</definedName>
    <definedName name="Нач_цена_Прод_4_Вн">'[2]Data input'!#REF!</definedName>
    <definedName name="Нач_цена_Прод_4_Э">'[2]Data input'!#REF!</definedName>
    <definedName name="Нач_цена_Прод_5_Вн">'[2]Data input'!#REF!</definedName>
    <definedName name="Нач_цена_Прод_5_Э">'[2]Data input'!#REF!</definedName>
    <definedName name="Нач_Цена_эксп">[10]Исходные1!$B$23</definedName>
    <definedName name="нилуфар">#REF!</definedName>
    <definedName name="_xlnm.Print_Area" localSheetId="0">'РеалВсего (с ТДЦ)'!$A$4:$L$194</definedName>
    <definedName name="_xlnm.Print_Area">#REF!</definedName>
    <definedName name="Общий">#REF!</definedName>
    <definedName name="Объем_внутр">'[10]План продаж'!$E$16:$AC$16</definedName>
    <definedName name="Объем_эксп">'[10]План продаж'!$E$14:$AC$14</definedName>
    <definedName name="Объемивторой">#REF!</definedName>
    <definedName name="Объемииюль">#REF!</definedName>
    <definedName name="Объемисент">#REF!</definedName>
    <definedName name="Объемстор">#REF!</definedName>
    <definedName name="овкей">#REF!</definedName>
    <definedName name="олг">#REF!</definedName>
    <definedName name="оля">#REF!</definedName>
    <definedName name="п">[21]Массив!$B$9:$C$21</definedName>
    <definedName name="п1">'[14]Исходные данные'!$A$21</definedName>
    <definedName name="п2">'[14]Исходные данные'!$A$22</definedName>
    <definedName name="п3">'[14]Исходные данные'!$A$23</definedName>
    <definedName name="п4">'[14]Исходные данные'!$A$24</definedName>
    <definedName name="п5">'[14]Исходные данные'!$A$25</definedName>
    <definedName name="пол">#REF!</definedName>
    <definedName name="пор">#REF!</definedName>
    <definedName name="потоки">#N/A</definedName>
    <definedName name="пр">#REF!</definedName>
    <definedName name="про">'[22]уюшмага10,09 холатига'!#REF!</definedName>
    <definedName name="Произ_концентрата">'[2]Data input'!$B$21</definedName>
    <definedName name="прок">#REF!</definedName>
    <definedName name="пртпа">[23]G1!$C$7:$C$18</definedName>
    <definedName name="рек.эс">#REF!</definedName>
    <definedName name="_xlnm.Recorder">#REF!</definedName>
    <definedName name="с52">#REF!</definedName>
    <definedName name="свока">#REF!</definedName>
    <definedName name="себестоимость2">#REF!</definedName>
    <definedName name="сирье">#REF!</definedName>
    <definedName name="сокр">#N/A</definedName>
    <definedName name="Срок_Проекта">[19]Исходные1!$B$7</definedName>
    <definedName name="сс">#REF!</definedName>
    <definedName name="сто">#REF!</definedName>
    <definedName name="Сырье">#REF!</definedName>
    <definedName name="Ташкилий_чора_тадбирлар__номи_ва_ишлаб_чиўариладиганг_маҳсулот">#REF!</definedName>
    <definedName name="тога">#REF!</definedName>
    <definedName name="у">#REF!</definedName>
    <definedName name="УКС">#REF!</definedName>
    <definedName name="Фактывторой">#REF!</definedName>
    <definedName name="Фактыполу">#REF!</definedName>
    <definedName name="Фактысен">#REF!</definedName>
    <definedName name="ФРУО3">'[2]План продаж_1'!#REF!</definedName>
    <definedName name="фы">'[24]Фориш 2003'!$O$4</definedName>
    <definedName name="ц_п1">'[14]Исходные данные'!$B$53</definedName>
    <definedName name="Ц_п1_э">'[14]Исходные данные'!$B$46</definedName>
    <definedName name="ц_п2">'[14]Исходные данные'!$B$54</definedName>
    <definedName name="ц_п2_э">'[14]Исходные данные'!$B$47</definedName>
    <definedName name="ц_п3">'[14]Исходные данные'!$B$55</definedName>
    <definedName name="ц_п3_э">'[14]Исходные данные'!$B$48</definedName>
    <definedName name="ц_п4">'[14]Исходные данные'!$B$56</definedName>
    <definedName name="ц_п4_э">'[14]Исходные данные'!$B$49</definedName>
    <definedName name="ц_п5">'[14]Исходные данные'!$B$57</definedName>
    <definedName name="ц_п5_э">'[14]Исходные данные'!$B$50</definedName>
    <definedName name="ц_п6">'[14]Исходные данные'!$B$58</definedName>
    <definedName name="ц_п6_э">'[14]Исходные данные'!$B$51</definedName>
    <definedName name="Цена_внутр">'[10]План продаж'!$E$29:$AC$29</definedName>
    <definedName name="цена_п1">'[14]План продаж'!$C$32</definedName>
    <definedName name="цена_п1_э">'[14]План продаж'!$C$7</definedName>
    <definedName name="цена_п2">'[14]План продаж'!$C$33</definedName>
    <definedName name="цена_п2_э">'[14]План продаж'!$C$8</definedName>
    <definedName name="цена_п3">'[14]План продаж'!$C$34</definedName>
    <definedName name="цена_п3_э">'[14]План продаж'!$C$9</definedName>
    <definedName name="цена_п4">'[14]План продаж'!$C$35</definedName>
    <definedName name="цена_п4_э">'[14]План продаж'!$C$10</definedName>
    <definedName name="цена_п5">'[14]План продаж'!$C$36</definedName>
    <definedName name="цена_п5_э">'[14]План продаж'!$C$11</definedName>
    <definedName name="цена_п6">'[14]План продаж'!$C$37</definedName>
    <definedName name="цена_п6_э">'[14]План продаж'!$C$12</definedName>
    <definedName name="Цена_Прод_1_Вн">'[2]План продаж_1'!#REF!</definedName>
    <definedName name="Цена_Прод_1_Э">'[2]План продаж_1'!#REF!</definedName>
    <definedName name="Цена_Прод_2_Вн">'[2]План продаж_1'!$C$25:$AF$25</definedName>
    <definedName name="Цена_Прод_2_Э">'[2]План продаж_1'!$C$7:$AF$7</definedName>
    <definedName name="Цена_Прод_3_Вн">'[2]План продаж_1'!$C$26:$AF$26</definedName>
    <definedName name="Цена_Прод_3_Э">'[2]План продаж_1'!$C$8:$AF$8</definedName>
    <definedName name="Цена_Прод_4_Вн">'[2]План продаж_1'!#REF!</definedName>
    <definedName name="Цена_Прод_4_Э">'[2]План продаж_1'!#REF!</definedName>
    <definedName name="Цена_Прод_5_Вн">'[2]План продаж_1'!#REF!</definedName>
    <definedName name="Цена_Прод_5_Э">'[2]План продаж_1'!#REF!</definedName>
    <definedName name="Цена_Эксп">'[10]План продаж'!$E$18:$AC$18</definedName>
    <definedName name="ш.ж._счетчик__сиз">#REF!</definedName>
    <definedName name="шурик">#REF!</definedName>
    <definedName name="ыодлпфврж">#REF!</definedName>
    <definedName name="ыцвуц">#REF!</definedName>
    <definedName name="Эск_Затрат">[10]Исходные1!$B$11</definedName>
    <definedName name="Эск_Цен">[10]Исходные1!$B$10</definedName>
    <definedName name="ЭХА">#REF!</definedName>
    <definedName name="юб">#REF!</definedName>
    <definedName name="юю">#REF!</definedName>
  </definedNames>
  <calcPr calcId="162913"/>
</workbook>
</file>

<file path=xl/calcChain.xml><?xml version="1.0" encoding="utf-8"?>
<calcChain xmlns="http://schemas.openxmlformats.org/spreadsheetml/2006/main">
  <c r="F90" i="4" l="1"/>
  <c r="F97" i="4"/>
  <c r="F27" i="4"/>
  <c r="F30" i="4"/>
  <c r="D177" i="4"/>
  <c r="D152" i="4"/>
  <c r="D97" i="4"/>
  <c r="D90" i="4" s="1"/>
  <c r="D25" i="4"/>
  <c r="H152" i="4"/>
  <c r="H124" i="4"/>
  <c r="H120" i="4"/>
  <c r="H121" i="4"/>
  <c r="H122" i="4"/>
  <c r="H123" i="4"/>
  <c r="H119" i="4"/>
  <c r="H117" i="4"/>
  <c r="H118" i="4"/>
  <c r="H61" i="4"/>
  <c r="D143" i="4" l="1"/>
  <c r="I177" i="4"/>
  <c r="I110" i="4"/>
  <c r="G171" i="4" l="1"/>
  <c r="G134" i="4"/>
  <c r="G122" i="4"/>
  <c r="G119" i="4" s="1"/>
  <c r="G110" i="4"/>
  <c r="F152" i="4" l="1"/>
  <c r="F61" i="4" l="1"/>
  <c r="E171" i="4" l="1"/>
  <c r="E170" i="4"/>
  <c r="E120" i="4"/>
  <c r="E110" i="4"/>
  <c r="D104" i="4" l="1"/>
  <c r="M186" i="4" l="1"/>
  <c r="M187" i="4"/>
  <c r="E27" i="4" l="1"/>
  <c r="K23" i="4" l="1"/>
  <c r="I23" i="4"/>
  <c r="H30" i="4"/>
  <c r="K177" i="4" l="1"/>
  <c r="J177" i="4"/>
  <c r="J167" i="4"/>
  <c r="K162" i="4"/>
  <c r="J162" i="4"/>
  <c r="K152" i="4"/>
  <c r="J152" i="4"/>
  <c r="J125" i="4"/>
  <c r="K125" i="4"/>
  <c r="K119" i="4"/>
  <c r="J119" i="4"/>
  <c r="J95" i="4"/>
  <c r="K95" i="4"/>
  <c r="J90" i="4"/>
  <c r="K90" i="4"/>
  <c r="J61" i="4"/>
  <c r="J39" i="4"/>
  <c r="K39" i="4"/>
  <c r="J30" i="4"/>
  <c r="K30" i="4"/>
  <c r="J27" i="4"/>
  <c r="K27" i="4"/>
  <c r="K12" i="4"/>
  <c r="J12" i="4"/>
  <c r="J143" i="4" l="1"/>
  <c r="J11" i="4"/>
  <c r="J38" i="4"/>
  <c r="J87" i="4" s="1"/>
  <c r="J86" i="4" s="1"/>
  <c r="K107" i="4"/>
  <c r="J107" i="4"/>
  <c r="J89" i="4" s="1"/>
  <c r="K167" i="4"/>
  <c r="K143" i="4" s="1"/>
  <c r="K61" i="4"/>
  <c r="K38" i="4" s="1"/>
  <c r="K87" i="4" s="1"/>
  <c r="K86" i="4" s="1"/>
  <c r="K11" i="4"/>
  <c r="H95" i="4"/>
  <c r="H177" i="4"/>
  <c r="H143" i="4" s="1"/>
  <c r="H125" i="4"/>
  <c r="H107" i="4" s="1"/>
  <c r="H39" i="4"/>
  <c r="H27" i="4"/>
  <c r="H23" i="4"/>
  <c r="H12" i="4"/>
  <c r="H38" i="4" l="1"/>
  <c r="H11" i="4"/>
  <c r="I167" i="4" l="1"/>
  <c r="I162" i="4"/>
  <c r="I152" i="4"/>
  <c r="I125" i="4"/>
  <c r="I119" i="4"/>
  <c r="I95" i="4"/>
  <c r="I90" i="4" s="1"/>
  <c r="H90" i="4"/>
  <c r="H89" i="4" s="1"/>
  <c r="H87" i="4"/>
  <c r="H86" i="4" s="1"/>
  <c r="I39" i="4"/>
  <c r="I61" i="4"/>
  <c r="I30" i="4"/>
  <c r="I27" i="4"/>
  <c r="I12" i="4"/>
  <c r="I38" i="4" l="1"/>
  <c r="I87" i="4" s="1"/>
  <c r="I86" i="4" s="1"/>
  <c r="I11" i="4"/>
  <c r="I143" i="4"/>
  <c r="I107" i="4"/>
  <c r="D30" i="4"/>
  <c r="G125" i="4" l="1"/>
  <c r="G27" i="4"/>
  <c r="F177" i="4"/>
  <c r="F143" i="4" s="1"/>
  <c r="F107" i="4"/>
  <c r="F39" i="4"/>
  <c r="G30" i="4"/>
  <c r="F23" i="4"/>
  <c r="F12" i="4"/>
  <c r="F89" i="4" l="1"/>
  <c r="F38" i="4"/>
  <c r="F87" i="4" s="1"/>
  <c r="F86" i="4" s="1"/>
  <c r="F11" i="4"/>
  <c r="G177" i="4"/>
  <c r="G167" i="4"/>
  <c r="G162" i="4"/>
  <c r="G152" i="4"/>
  <c r="G107" i="4"/>
  <c r="G95" i="4"/>
  <c r="G90" i="4" s="1"/>
  <c r="G61" i="4"/>
  <c r="G39" i="4"/>
  <c r="G23" i="4"/>
  <c r="G12" i="4"/>
  <c r="E119" i="4"/>
  <c r="G143" i="4" l="1"/>
  <c r="G38" i="4"/>
  <c r="G11" i="4"/>
  <c r="G193" i="4"/>
  <c r="L5" i="4" l="1"/>
  <c r="G89" i="4"/>
  <c r="G87" i="4"/>
  <c r="G86" i="4" s="1"/>
  <c r="C190" i="4"/>
  <c r="C189" i="4"/>
  <c r="C181" i="4"/>
  <c r="C180" i="4"/>
  <c r="C178" i="4"/>
  <c r="C176" i="4"/>
  <c r="C174" i="4"/>
  <c r="C173" i="4"/>
  <c r="C172" i="4"/>
  <c r="C159" i="4"/>
  <c r="C153" i="4"/>
  <c r="C150" i="4"/>
  <c r="C148" i="4"/>
  <c r="C147" i="4"/>
  <c r="C146" i="4"/>
  <c r="C145" i="4"/>
  <c r="C141" i="4"/>
  <c r="C139" i="4"/>
  <c r="C138" i="4"/>
  <c r="C136" i="4"/>
  <c r="C130" i="4"/>
  <c r="C124" i="4"/>
  <c r="C116" i="4"/>
  <c r="C115" i="4"/>
  <c r="C114" i="4"/>
  <c r="C113" i="4"/>
  <c r="C112" i="4"/>
  <c r="C106" i="4"/>
  <c r="C105" i="4"/>
  <c r="C102" i="4"/>
  <c r="C100" i="4"/>
  <c r="C99" i="4"/>
  <c r="C94" i="4"/>
  <c r="C93" i="4"/>
  <c r="C92" i="4"/>
  <c r="C84" i="4"/>
  <c r="C82" i="4"/>
  <c r="C80" i="4"/>
  <c r="C78" i="4"/>
  <c r="C76" i="4"/>
  <c r="C74" i="4"/>
  <c r="C73" i="4"/>
  <c r="C72" i="4"/>
  <c r="C71" i="4"/>
  <c r="C70" i="4"/>
  <c r="C60" i="4"/>
  <c r="C59" i="4"/>
  <c r="C58" i="4"/>
  <c r="C57" i="4"/>
  <c r="C56" i="4"/>
  <c r="C55" i="4"/>
  <c r="C54" i="4"/>
  <c r="C53" i="4"/>
  <c r="C52" i="4"/>
  <c r="C51" i="4"/>
  <c r="C50" i="4"/>
  <c r="C49" i="4"/>
  <c r="C47" i="4"/>
  <c r="C46" i="4"/>
  <c r="C45" i="4"/>
  <c r="C41" i="4"/>
  <c r="C40" i="4"/>
  <c r="C33" i="4"/>
  <c r="C32" i="4"/>
  <c r="B149" i="4"/>
  <c r="B65" i="4"/>
  <c r="B64" i="4"/>
  <c r="C156" i="4"/>
  <c r="C191" i="4"/>
  <c r="C192" i="4"/>
  <c r="C188" i="4"/>
  <c r="C187" i="4"/>
  <c r="C186" i="4"/>
  <c r="C185" i="4"/>
  <c r="C184" i="4"/>
  <c r="C183" i="4"/>
  <c r="C182" i="4"/>
  <c r="C175" i="4"/>
  <c r="C135" i="4"/>
  <c r="C170" i="4"/>
  <c r="C171" i="4"/>
  <c r="C169" i="4"/>
  <c r="C166" i="4"/>
  <c r="C165" i="4"/>
  <c r="C164" i="4"/>
  <c r="C163" i="4"/>
  <c r="C161" i="4"/>
  <c r="C160" i="4"/>
  <c r="C158" i="4"/>
  <c r="C157" i="4"/>
  <c r="C155" i="4"/>
  <c r="C154" i="4"/>
  <c r="C151" i="4"/>
  <c r="C149" i="4"/>
  <c r="C144" i="4"/>
  <c r="C110" i="4"/>
  <c r="C140" i="4"/>
  <c r="C142" i="4"/>
  <c r="C137" i="4"/>
  <c r="C134" i="4"/>
  <c r="C129" i="4"/>
  <c r="C133" i="4"/>
  <c r="C132" i="4"/>
  <c r="C131" i="4"/>
  <c r="C128" i="4"/>
  <c r="C127" i="4"/>
  <c r="C126" i="4"/>
  <c r="C123" i="4"/>
  <c r="C122" i="4"/>
  <c r="C121" i="4"/>
  <c r="C118" i="4"/>
  <c r="C117" i="4"/>
  <c r="C111" i="4"/>
  <c r="C109" i="4"/>
  <c r="C108" i="4"/>
  <c r="C104" i="4"/>
  <c r="C103" i="4"/>
  <c r="C98" i="4"/>
  <c r="C101" i="4"/>
  <c r="C97" i="4"/>
  <c r="C96" i="4"/>
  <c r="C91" i="4"/>
  <c r="C81" i="4"/>
  <c r="C68" i="4"/>
  <c r="C65" i="4"/>
  <c r="C64" i="4"/>
  <c r="C79" i="4"/>
  <c r="C83" i="4"/>
  <c r="C77" i="4"/>
  <c r="C75" i="4"/>
  <c r="C69" i="4"/>
  <c r="C67" i="4"/>
  <c r="C66" i="4"/>
  <c r="C63" i="4"/>
  <c r="C62" i="4"/>
  <c r="C48" i="4"/>
  <c r="C44" i="4"/>
  <c r="C43" i="4"/>
  <c r="C42" i="4"/>
  <c r="E39" i="4"/>
  <c r="C39" i="4" s="1"/>
  <c r="C37" i="4"/>
  <c r="C36" i="4"/>
  <c r="C35" i="4"/>
  <c r="C34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4" i="4"/>
  <c r="C13" i="4"/>
  <c r="E30" i="4" l="1"/>
  <c r="C30" i="4" s="1"/>
  <c r="C31" i="4"/>
  <c r="C119" i="4"/>
  <c r="C120" i="4"/>
  <c r="E167" i="4"/>
  <c r="C167" i="4" s="1"/>
  <c r="C168" i="4"/>
  <c r="E177" i="4"/>
  <c r="C177" i="4" s="1"/>
  <c r="C179" i="4"/>
  <c r="E95" i="4"/>
  <c r="C95" i="4" s="1"/>
  <c r="C27" i="4"/>
  <c r="E61" i="4"/>
  <c r="C61" i="4" s="1"/>
  <c r="E162" i="4"/>
  <c r="C162" i="4" s="1"/>
  <c r="E152" i="4"/>
  <c r="C152" i="4" s="1"/>
  <c r="E125" i="4"/>
  <c r="E90" i="4"/>
  <c r="C90" i="4" s="1"/>
  <c r="E12" i="4"/>
  <c r="E23" i="4"/>
  <c r="C23" i="4" s="1"/>
  <c r="K193" i="4"/>
  <c r="K89" i="4" s="1"/>
  <c r="I193" i="4"/>
  <c r="I89" i="4" s="1"/>
  <c r="D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1" i="4"/>
  <c r="B160" i="4"/>
  <c r="B159" i="4"/>
  <c r="B158" i="4"/>
  <c r="B157" i="4"/>
  <c r="B156" i="4"/>
  <c r="B155" i="4"/>
  <c r="B154" i="4"/>
  <c r="B153" i="4"/>
  <c r="B151" i="4"/>
  <c r="B150" i="4"/>
  <c r="B148" i="4"/>
  <c r="B147" i="4"/>
  <c r="B146" i="4"/>
  <c r="B145" i="4"/>
  <c r="B144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4" i="4"/>
  <c r="B123" i="4"/>
  <c r="B122" i="4"/>
  <c r="B121" i="4"/>
  <c r="B120" i="4"/>
  <c r="B118" i="4"/>
  <c r="B117" i="4"/>
  <c r="B116" i="4"/>
  <c r="B115" i="4"/>
  <c r="B114" i="4"/>
  <c r="B113" i="4"/>
  <c r="B112" i="4"/>
  <c r="B110" i="4"/>
  <c r="B109" i="4"/>
  <c r="B108" i="4"/>
  <c r="B106" i="4"/>
  <c r="B105" i="4"/>
  <c r="B104" i="4"/>
  <c r="B103" i="4"/>
  <c r="B102" i="4"/>
  <c r="B101" i="4"/>
  <c r="B100" i="4"/>
  <c r="B99" i="4"/>
  <c r="B98" i="4"/>
  <c r="B97" i="4"/>
  <c r="B96" i="4"/>
  <c r="B94" i="4"/>
  <c r="B93" i="4"/>
  <c r="B92" i="4"/>
  <c r="B91" i="4"/>
  <c r="B84" i="4"/>
  <c r="B83" i="4"/>
  <c r="B82" i="4"/>
  <c r="B81" i="4"/>
  <c r="B80" i="4"/>
  <c r="B79" i="4"/>
  <c r="B78" i="4"/>
  <c r="B76" i="4"/>
  <c r="B75" i="4"/>
  <c r="B74" i="4"/>
  <c r="B73" i="4"/>
  <c r="B72" i="4"/>
  <c r="B71" i="4"/>
  <c r="B70" i="4"/>
  <c r="B69" i="4"/>
  <c r="B68" i="4"/>
  <c r="B67" i="4"/>
  <c r="B66" i="4"/>
  <c r="B63" i="4"/>
  <c r="B62" i="4"/>
  <c r="B60" i="4"/>
  <c r="B59" i="4"/>
  <c r="B57" i="4"/>
  <c r="B56" i="4"/>
  <c r="B55" i="4"/>
  <c r="B54" i="4"/>
  <c r="B53" i="4"/>
  <c r="B52" i="4"/>
  <c r="B51" i="4"/>
  <c r="B49" i="4"/>
  <c r="B48" i="4"/>
  <c r="B47" i="4"/>
  <c r="B46" i="4"/>
  <c r="B45" i="4"/>
  <c r="B44" i="4"/>
  <c r="B43" i="4"/>
  <c r="B42" i="4"/>
  <c r="D41" i="4"/>
  <c r="B41" i="4" s="1"/>
  <c r="D40" i="4"/>
  <c r="B40" i="4" s="1"/>
  <c r="B37" i="4"/>
  <c r="B36" i="4"/>
  <c r="B35" i="4"/>
  <c r="B34" i="4"/>
  <c r="D33" i="4"/>
  <c r="B33" i="4" s="1"/>
  <c r="B32" i="4"/>
  <c r="B31" i="4"/>
  <c r="B30" i="4"/>
  <c r="B29" i="4"/>
  <c r="B26" i="4"/>
  <c r="B25" i="4"/>
  <c r="B22" i="4"/>
  <c r="B21" i="4"/>
  <c r="B20" i="4"/>
  <c r="B19" i="4"/>
  <c r="B18" i="4"/>
  <c r="B17" i="4"/>
  <c r="B16" i="4"/>
  <c r="B15" i="4"/>
  <c r="B14" i="4"/>
  <c r="B13" i="4"/>
  <c r="B111" i="4" l="1"/>
  <c r="D27" i="4"/>
  <c r="B27" i="4" s="1"/>
  <c r="B28" i="4"/>
  <c r="E38" i="4"/>
  <c r="C38" i="4" s="1"/>
  <c r="E11" i="4"/>
  <c r="C11" i="4" s="1"/>
  <c r="C12" i="4"/>
  <c r="E107" i="4"/>
  <c r="C107" i="4" s="1"/>
  <c r="C125" i="4"/>
  <c r="D23" i="4"/>
  <c r="B23" i="4" s="1"/>
  <c r="B24" i="4"/>
  <c r="E143" i="4"/>
  <c r="B50" i="4"/>
  <c r="C193" i="4"/>
  <c r="B125" i="4"/>
  <c r="D12" i="4"/>
  <c r="B12" i="4" s="1"/>
  <c r="D39" i="4"/>
  <c r="B39" i="4" s="1"/>
  <c r="B58" i="4"/>
  <c r="B119" i="4"/>
  <c r="B162" i="4"/>
  <c r="B177" i="4"/>
  <c r="B152" i="4" l="1"/>
  <c r="B143" i="4"/>
  <c r="E87" i="4"/>
  <c r="E86" i="4" s="1"/>
  <c r="D107" i="4"/>
  <c r="B107" i="4" s="1"/>
  <c r="B90" i="4"/>
  <c r="B95" i="4"/>
  <c r="E89" i="4"/>
  <c r="C89" i="4" s="1"/>
  <c r="C143" i="4"/>
  <c r="D61" i="4"/>
  <c r="B61" i="4" s="1"/>
  <c r="B77" i="4"/>
  <c r="D11" i="4"/>
  <c r="B11" i="4" s="1"/>
  <c r="C87" i="4" l="1"/>
  <c r="D38" i="4"/>
  <c r="C86" i="4"/>
  <c r="D89" i="4"/>
  <c r="B89" i="4" l="1"/>
  <c r="D87" i="4"/>
  <c r="D86" i="4" s="1"/>
  <c r="B86" i="4" s="1"/>
  <c r="B38" i="4"/>
  <c r="B87" i="4" l="1"/>
</calcChain>
</file>

<file path=xl/sharedStrings.xml><?xml version="1.0" encoding="utf-8"?>
<sst xmlns="http://schemas.openxmlformats.org/spreadsheetml/2006/main" count="382" uniqueCount="360">
  <si>
    <t>4 кв.</t>
  </si>
  <si>
    <t xml:space="preserve">         в т.ч., собственный транспорт</t>
  </si>
  <si>
    <t xml:space="preserve">                - зарплата</t>
  </si>
  <si>
    <t xml:space="preserve">                - отчисления на соцстрах</t>
  </si>
  <si>
    <t xml:space="preserve">                - ГСМ</t>
  </si>
  <si>
    <t xml:space="preserve">                - запчасти через УМТС</t>
  </si>
  <si>
    <t xml:space="preserve">                - материалы</t>
  </si>
  <si>
    <t xml:space="preserve">                - амортизация</t>
  </si>
  <si>
    <t xml:space="preserve">                - текущая аренда</t>
  </si>
  <si>
    <t xml:space="preserve">     Сторонний транспорт</t>
  </si>
  <si>
    <t xml:space="preserve">                - АТП-29</t>
  </si>
  <si>
    <t xml:space="preserve">  в т.ч.      - Автокумир</t>
  </si>
  <si>
    <t xml:space="preserve">   Производственная себестоимость</t>
  </si>
  <si>
    <t xml:space="preserve">   Себестоимостьтоварной.продукции</t>
  </si>
  <si>
    <t>2.3.8.1. Компенсац. выплаты по решению Правит. Руз</t>
  </si>
  <si>
    <t>2.3.8.6. Оплата доп.отпуска женщ. имеющ. более 1 реб.</t>
  </si>
  <si>
    <t>HISOBOT</t>
  </si>
  <si>
    <t>1.1. Materiallarni ishlab chiqarish xarajatlari</t>
  </si>
  <si>
    <t>1.1.2. Yordamchi materiallar</t>
  </si>
  <si>
    <t xml:space="preserve">    yogoch materiallari</t>
  </si>
  <si>
    <t xml:space="preserve">     portlovchi  moddalar</t>
  </si>
  <si>
    <t xml:space="preserve">    portlovchi materiallar va boshqa portlash vositalari</t>
  </si>
  <si>
    <t xml:space="preserve">      UMTS orqali ehtiyot qismlar</t>
  </si>
  <si>
    <t xml:space="preserve">     RGTO ehtiyot qismlari</t>
  </si>
  <si>
    <t xml:space="preserve">     kechiktirilgan xarajatlar</t>
  </si>
  <si>
    <t xml:space="preserve">      Boshqa materiallar</t>
  </si>
  <si>
    <t xml:space="preserve">     RGTO dan boshqa materiallar</t>
  </si>
  <si>
    <t xml:space="preserve">     xomashyo</t>
  </si>
  <si>
    <t xml:space="preserve">   ballast</t>
  </si>
  <si>
    <t>1.1.4.Ishlab chiqarish xizmatlari</t>
  </si>
  <si>
    <t xml:space="preserve">      Kon qatlamini ochish xizmatlari (GRT)</t>
  </si>
  <si>
    <t xml:space="preserve">     boshqa  xizmatlar</t>
  </si>
  <si>
    <t>1.1.5.Suv uchun to'lov</t>
  </si>
  <si>
    <t>1.1.6.Yoqilg'i</t>
  </si>
  <si>
    <t xml:space="preserve">          yoqilg'i va moylash materiallari</t>
  </si>
  <si>
    <t xml:space="preserve">         PTN  ko'mir</t>
  </si>
  <si>
    <t>1.1.7. Energiya</t>
  </si>
  <si>
    <t xml:space="preserve">       - elektr energiyasi</t>
  </si>
  <si>
    <t>1.2. Ish haqi</t>
  </si>
  <si>
    <t>1.3. Yagona ijtimoiy to'lov</t>
  </si>
  <si>
    <t>1.4. Amortizatsiya</t>
  </si>
  <si>
    <t>1.4. Nomoddiy aktivlarning amortizatsiyasi</t>
  </si>
  <si>
    <t>1.5. Boshqa ishlab chiqarish xarajatlari</t>
  </si>
  <si>
    <t xml:space="preserve">    texnik nazorat xizmati</t>
  </si>
  <si>
    <t xml:space="preserve">  milliy gvardiya qo'riqchisi</t>
  </si>
  <si>
    <t xml:space="preserve">    yong'in bo'limi</t>
  </si>
  <si>
    <t xml:space="preserve">    VGSCH xizmatlari</t>
  </si>
  <si>
    <t xml:space="preserve">  sertifikatlash xarajatlari</t>
  </si>
  <si>
    <t>radiologik tadqiqotlar</t>
  </si>
  <si>
    <t xml:space="preserve">    dezinfektsiyalovchi binolar va dezinfeksiya</t>
  </si>
  <si>
    <t xml:space="preserve">    ekologik fondlar xarajatlar</t>
  </si>
  <si>
    <t xml:space="preserve">    Xodimlarni tashish bilan bog'liq xarajatlar:</t>
  </si>
  <si>
    <t>Filiallar bo'yicha boshqa xarajatlar</t>
  </si>
  <si>
    <t xml:space="preserve">    regress da'vosi</t>
  </si>
  <si>
    <t xml:space="preserve">   komandirovka xarajatlari</t>
  </si>
  <si>
    <t xml:space="preserve">    maxsus sut</t>
  </si>
  <si>
    <t>tibbiy  yordam  xarajatlari</t>
  </si>
  <si>
    <t xml:space="preserve">   ishchilarni sug'urta qilish</t>
  </si>
  <si>
    <t xml:space="preserve">    tibbiy ko'rikdan o'tish</t>
  </si>
  <si>
    <t xml:space="preserve">   asosiy ishlab chiqarish chikarish fondlarini ish holatida saklash harajatlari</t>
  </si>
  <si>
    <t xml:space="preserve">  ish joylarini baholash</t>
  </si>
  <si>
    <t>Transport sug'urtasi</t>
  </si>
  <si>
    <t xml:space="preserve">   mehnatni muhofaza qilish va xavfsizlik</t>
  </si>
  <si>
    <t xml:space="preserve"> 1.5.7. Majburiy sertifikatlash uchun xarajatlar
                           mahsulotlar (xizmatlar)</t>
  </si>
  <si>
    <t xml:space="preserve">                     texnik ko'rik</t>
  </si>
  <si>
    <t xml:space="preserve"> aloqa vazirligi korxonalarining xizmatlari</t>
  </si>
  <si>
    <t>2. Davr xarajatlari</t>
  </si>
  <si>
    <t>2.1. Sotish xarajatlari</t>
  </si>
  <si>
    <t>2.1.1.Qadoqlash, saqlash, tashish xarajatlari.</t>
  </si>
  <si>
    <t>2.1.4. Boshqa savdo xarajatlari</t>
  </si>
  <si>
    <t xml:space="preserve">           - vositachilik haqi</t>
  </si>
  <si>
    <t xml:space="preserve">            - RTSB xizmatlari</t>
  </si>
  <si>
    <t xml:space="preserve">          - amortizatsiya</t>
  </si>
  <si>
    <t xml:space="preserve">            - bino ijarasi</t>
  </si>
  <si>
    <t xml:space="preserve">           - elektr energiyasi</t>
  </si>
  <si>
    <t xml:space="preserve">           - boshqa</t>
  </si>
  <si>
    <t xml:space="preserve">            - maxsus gidrometeorologik yordam</t>
  </si>
  <si>
    <t xml:space="preserve">             O'zbekekspertiza</t>
  </si>
  <si>
    <t>2.2. Ma'muriy xarajatlar</t>
  </si>
  <si>
    <t>2.2.1. Mehnat xarajatlari</t>
  </si>
  <si>
    <t>2.2.2. Yagona ijtimoiy to'lov</t>
  </si>
  <si>
    <t>2.2.4. Tashkilot va boshqaruv xarajatlari</t>
  </si>
  <si>
    <t>2.2.3.Xizmatkor avtomobillar avtotr. va mikroavtobus</t>
  </si>
  <si>
    <t>2.2.5. Kantselyariya, tipografik  xarajatlar</t>
  </si>
  <si>
    <t>2.2.6. Aloqa, signalizatsiya, kompyuter axborot markazlarining tarkibi,
          Ishlab chiqarish bilan bog'liq bo'lmagan NTI uylari va boshqalar</t>
  </si>
  <si>
    <t>2.2.7. Ko'rsatilgan xizmatlar uchun aloqa markazlariga to'lov</t>
  </si>
  <si>
    <t xml:space="preserve">   - Internet</t>
  </si>
  <si>
    <t xml:space="preserve">  - uyali  aloqa</t>
  </si>
  <si>
    <t xml:space="preserve">  - aloqa tugunlari uchun to'lov</t>
  </si>
  <si>
    <t>2.2.8. Uzoq va xalqaro muzokaralar  xarajatlari</t>
  </si>
  <si>
    <t>2.2.9. Binolar va binolarni ijaraga berish. admin uchun ehtiyojlari</t>
  </si>
  <si>
    <t xml:space="preserve">  - mehnat xarajatlari</t>
  </si>
  <si>
    <t xml:space="preserve"> - yagona ijtimoiy to'lov</t>
  </si>
  <si>
    <t xml:space="preserve">  - amortizatsiya</t>
  </si>
  <si>
    <t xml:space="preserve">  - kommunal stansiyaga texnik xizmat ko'rsatish va ta'mirlash (ses, axlatni tozalash, issiqlik ta'minoti, isitish tizimini ta'mirlash)</t>
  </si>
  <si>
    <t xml:space="preserve">      shu jumladan: adminni kapital ta'mirlash. Bino</t>
  </si>
  <si>
    <t xml:space="preserve">  - suv</t>
  </si>
  <si>
    <t xml:space="preserve">   - elektr energiyasi</t>
  </si>
  <si>
    <t xml:space="preserve">   - sanoat texnik ehtiyojlari uchun ko'mirni isitish</t>
  </si>
  <si>
    <t xml:space="preserve">  - boshqa</t>
  </si>
  <si>
    <t xml:space="preserve">   - 3-sonli yotoqxona</t>
  </si>
  <si>
    <t xml:space="preserve">  - ma'muriy bino</t>
  </si>
  <si>
    <t>2.2.11. Xodimlarni sug'urta qilish</t>
  </si>
  <si>
    <t>2.2.10. Ishonchli boshqaruvni ta'minlash uchun badallar</t>
  </si>
  <si>
    <t>2.2.14. Ko'ngilochar xarajatlar</t>
  </si>
  <si>
    <t>2.2.16. Xizmat va foydalanish bilan bog'liq joriy xarajatlar
          ekologik fondlar. bilan bog'liq bo'lmagan  ishlab chiqarish xarajatlar</t>
  </si>
  <si>
    <t>2.2.17. Inventarizatsiya va uy-ro'zg'or buyumlarini hisobdan chiqarish xarajatlari.</t>
  </si>
  <si>
    <t>2.3. Boshqa operatsion xarajatlar</t>
  </si>
  <si>
    <t>2.3.1. Kadrlarni tayyorlash va qayta tayyorlash xarajatlari</t>
  </si>
  <si>
    <t>2.3.3. Maslahat uchun to'lov va axborot xizmatlari</t>
  </si>
  <si>
    <t>2.3.4. Audit xizmatlari uchun to'lov</t>
  </si>
  <si>
    <t>2.3.8. Kompensatsiya to'lovlari:</t>
  </si>
  <si>
    <t>2.3.8.2. Bir marta ish staji uchun mukofotlar, mukofotlar va to'lovlar, shu jumladan natura. to'lovlar</t>
  </si>
  <si>
    <t xml:space="preserve">            shu jumladan yagona ijtimoiy to'lov</t>
  </si>
  <si>
    <t>2.3.8.4. Vaqtinchalik bo'lsa, qo'shimcha to'lovlar. mehnat qobiliyatini yo'qotish
             qonun bilan belgilangan haqiqiy daromad</t>
  </si>
  <si>
    <t>2.3.8.5. Asosiy ish haqi ish joyi, ishchi
             va trening davomida maxsus. ishlab chiqarish liniyasidan bo'shliq bilan</t>
  </si>
  <si>
    <t>2.3.9. To'lov va xarajatlar hisobga olinmaydi. yig'ish paytida. ish haqi</t>
  </si>
  <si>
    <t xml:space="preserve">2.3.9.1. 2 yoshgacha bo'lgan bola  parvarish nafaqasini to'lash
             </t>
  </si>
  <si>
    <t xml:space="preserve">2.3.9.2. Pensiyaga qo'shimchalar, bir martalik nafaqalar
             </t>
  </si>
  <si>
    <t>2.3.10. Sog'liqni saqlash muassasalari, qariyalar uylari, bolalar bog'chalari, uy-joy fondini saqlash</t>
  </si>
  <si>
    <t xml:space="preserve">          - "Koinot" bolalar oromgohi</t>
  </si>
  <si>
    <t>2.3.14. Bank va depozitariy xizmatlar uchun to'lov</t>
  </si>
  <si>
    <t>2.3.15. Atrof-muhitga, sog'likka qo'shgan hissasi. va boshqa fondlar</t>
  </si>
  <si>
    <t>- issiqlik energiyasi</t>
  </si>
  <si>
    <t xml:space="preserve">       - energiyaning boshqa turlari</t>
  </si>
  <si>
    <t xml:space="preserve"> Uyushma tomonidan markazlashtirilgan xarajatlar</t>
  </si>
  <si>
    <t xml:space="preserve">   summani hisobdan chiqarish bilan bog'liq xarajatlar
    nomoddiy aktivlar (gudvil)</t>
  </si>
  <si>
    <t>geologik tadqiqot</t>
  </si>
  <si>
    <t xml:space="preserve">                       standartlashtirish</t>
  </si>
  <si>
    <t xml:space="preserve">    joriy ijara</t>
  </si>
  <si>
    <t>shahar kommunal xizmatlari</t>
  </si>
  <si>
    <t>2.1.1.Temir yo'l va avtomobil transporti xarajatlari</t>
  </si>
  <si>
    <t>2.1.2. Savdo bozorlarini o'rganish xarajatlari</t>
  </si>
  <si>
    <t>2.1.3. Korxona tarkibi amalga oshirishga ko'ra. ko'mir mahsulotlari</t>
  </si>
  <si>
    <t>shu jumladan : - mehnat xarajatlari</t>
  </si>
  <si>
    <t xml:space="preserve">             - Yagona ijtimoiy to'lov</t>
  </si>
  <si>
    <t xml:space="preserve">             - Boshqa materiallar</t>
  </si>
  <si>
    <t>Ichki audit xizmati tarkibi:</t>
  </si>
  <si>
    <t xml:space="preserve"> - mehnat xarajatlari</t>
  </si>
  <si>
    <t xml:space="preserve"> - ijtimoiy sug'urta badallari</t>
  </si>
  <si>
    <t xml:space="preserve"> - sayohat xarajatlari</t>
  </si>
  <si>
    <t xml:space="preserve"> - boshqa xarajatlar</t>
  </si>
  <si>
    <t>shu jumladan universitetlarda</t>
  </si>
  <si>
    <t>2.3.2. Qabul qilish bartaraf etish xarajatlari loyihalardagi kamchiliklar</t>
  </si>
  <si>
    <t>2.3.6. sog'liqni saqlash va dam olishni tashkil etish bo'yicha 
          ishchilarning ishlab chiqarishdagi ishtiroki bilan bog'liqlik emas  Jarayoni</t>
  </si>
  <si>
    <t>2.3.7. Xo'jalik yurituvchi sub'ekt tomonidan bajarilgan ishlarning xarajatlari, 
          mahsulotlar ishlab chiqarish bilan bog'liq  emas</t>
  </si>
  <si>
    <t>2.3.8.7. Xodimlarni bepul tovarlar bilan ta'minlash
             mahsulotlar va boshqa qimmatbaho buyumlar</t>
  </si>
  <si>
    <t>2.3.8.8. Xodimlarning xarajatlarini qoplash</t>
  </si>
  <si>
    <t>2.3.9.3.  ishchilar ozod qilindi  xo'jalik yurituvchi sub'ektlardan
             ularning qayta tashkil etilishi munosabati bilan To'lov</t>
  </si>
  <si>
    <t>2.3.9.4. Xodimlarga modiy  yordam</t>
  </si>
  <si>
    <t>- "Gornyak" dispanseri</t>
  </si>
  <si>
    <t>2.3.11.Vaqtincha to‘xtatib qo‘yilgan ishlab chiqarish quvvatlari va obyektlarini saqlash xarajatlari (boshqa manbalar hisobiga qoplanadigan xarajatlardan tashqari).</t>
  </si>
  <si>
    <t>2.3.12. Yangi va takomillashtirilganlarini yaratish xarajatlari.
            ishlatiladigan texnologiyalar</t>
  </si>
  <si>
    <t>2.3.13. Ixtiro va ratsionalizatsiya xarajatlari
            ishlab chiqarish xarakteriga ega</t>
  </si>
  <si>
    <t>2.3.16. Majburiy byudjetga to'lovlar, soliqlar, yig'imlar</t>
  </si>
  <si>
    <t>- byudjetdan tashqari badallar. pensiya. fond, 12b-modda</t>
  </si>
  <si>
    <t xml:space="preserve">     - byudjetdan tashqari badallar. pensiya. fond, 15-modda</t>
  </si>
  <si>
    <t xml:space="preserve">     - pensiya jamg'armasiga badallar</t>
  </si>
  <si>
    <t xml:space="preserve">     - budjetdan tashqari fondlarga ajratmalar</t>
  </si>
  <si>
    <t xml:space="preserve">     - foydali qazilmalar solig'i</t>
  </si>
  <si>
    <t xml:space="preserve">     - mulk solig'i</t>
  </si>
  <si>
    <t xml:space="preserve">     - suv uchun chegirma</t>
  </si>
  <si>
    <t xml:space="preserve">     - er solig'i</t>
  </si>
  <si>
    <t>"2.3.18. Taqdim etilgan mahsulotlar bo'yicha narxlardagi farqlar.</t>
  </si>
  <si>
    <t>2.3.17. Yo'qotishlar va jarimalar</t>
  </si>
  <si>
    <t>2.3.16. Xodimlarga beriladigan yoki yordamchi xo‘jaliklar tomonidan xo‘jalik yurituvchi subyektning umumiy ovqatlanish korxonasi uchun ishlab chiqariladigan mahsulot (ishlar, xizmatlar) bo‘yicha narx tafovutlari.</t>
  </si>
  <si>
    <t>2.4. Hisobot davri xarajatlari
       kelajakdagi soliq bazasi  bundan mustasno</t>
  </si>
  <si>
    <t>план</t>
  </si>
  <si>
    <t>факт</t>
  </si>
  <si>
    <t>1.1. Производственные материальные затраты</t>
  </si>
  <si>
    <t>1.1.2. Вспомогательные материалы</t>
  </si>
  <si>
    <t xml:space="preserve">      лесные</t>
  </si>
  <si>
    <t xml:space="preserve">      взрывчатые</t>
  </si>
  <si>
    <t xml:space="preserve">      детонир. и другие СВ</t>
  </si>
  <si>
    <t xml:space="preserve">      запасные части через УМТС</t>
  </si>
  <si>
    <t xml:space="preserve">      запасные части  РГТО</t>
  </si>
  <si>
    <t xml:space="preserve">      затраты будущих периодов</t>
  </si>
  <si>
    <t xml:space="preserve">      прочие материалы</t>
  </si>
  <si>
    <t xml:space="preserve">      прочие материалы от РГТО</t>
  </si>
  <si>
    <t xml:space="preserve">      сырьё</t>
  </si>
  <si>
    <t xml:space="preserve">      балласт</t>
  </si>
  <si>
    <t>1.1.4.Услуги производственного характера</t>
  </si>
  <si>
    <t xml:space="preserve">        Услуги  по  вскрышным  работам  (ГРТ)</t>
  </si>
  <si>
    <t xml:space="preserve">     прочие</t>
  </si>
  <si>
    <t>1.1.5.Плата за воду</t>
  </si>
  <si>
    <t>1.1.6.Топливо</t>
  </si>
  <si>
    <t xml:space="preserve">          ГСМ</t>
  </si>
  <si>
    <t xml:space="preserve">          уголь на ПТН</t>
  </si>
  <si>
    <t xml:space="preserve">1.1.7. Энергия       </t>
  </si>
  <si>
    <t xml:space="preserve">       - электроэнергия       </t>
  </si>
  <si>
    <t xml:space="preserve">       - теплоэнергия       </t>
  </si>
  <si>
    <t xml:space="preserve">       - другие виды энергии       </t>
  </si>
  <si>
    <t>1.2. Заработная плата</t>
  </si>
  <si>
    <t>1.3. Единый социальный платеж</t>
  </si>
  <si>
    <t xml:space="preserve">1.4. Амортизация </t>
  </si>
  <si>
    <t>1.4. Амортизация нематериальных активов</t>
  </si>
  <si>
    <t>1.5. Прочие затраты производстводств. характера</t>
  </si>
  <si>
    <t xml:space="preserve"> Затраты, централизуемые объединением </t>
  </si>
  <si>
    <t xml:space="preserve">    служба технического  контроля</t>
  </si>
  <si>
    <t xml:space="preserve">    затраты, связанные со списанием суммы
    нематериальных активов (Гудвилл)</t>
  </si>
  <si>
    <t xml:space="preserve">   милицейская  охрана</t>
  </si>
  <si>
    <t xml:space="preserve">    пожарная охрана</t>
  </si>
  <si>
    <t xml:space="preserve">    услуги ВГСЧ</t>
  </si>
  <si>
    <t xml:space="preserve">    затраты по сертификации</t>
  </si>
  <si>
    <t>радиологоческие исследования</t>
  </si>
  <si>
    <t xml:space="preserve">    дезобраб. помещений и  дезинфекция </t>
  </si>
  <si>
    <t xml:space="preserve">    содерж. фондов природоохр. назнач., относ. к пр-ву</t>
  </si>
  <si>
    <t xml:space="preserve">    расходы, связанные с перевозкой  работников:</t>
  </si>
  <si>
    <t xml:space="preserve"> Прочие затраты по филиалам</t>
  </si>
  <si>
    <t xml:space="preserve">    регрессный иск</t>
  </si>
  <si>
    <t xml:space="preserve">    командировочные расходы</t>
  </si>
  <si>
    <t xml:space="preserve">    содержание медпунктов</t>
  </si>
  <si>
    <t xml:space="preserve">    страхование рабочих</t>
  </si>
  <si>
    <t xml:space="preserve">    медосмотр</t>
  </si>
  <si>
    <t xml:space="preserve">    затраты по поддерж. ПрОФ в раб.состоянии</t>
  </si>
  <si>
    <t xml:space="preserve">    аттестация рабочих мест</t>
  </si>
  <si>
    <t>Страхование  транспорта</t>
  </si>
  <si>
    <t xml:space="preserve">    геолого маркшейдерские</t>
  </si>
  <si>
    <t xml:space="preserve">    охрана труда и техника безопасности</t>
  </si>
  <si>
    <t xml:space="preserve">               - 1.5.7. Расходы по обязательной сертификации
                           продукции (услуги)</t>
  </si>
  <si>
    <t xml:space="preserve">                    = стандартизация</t>
  </si>
  <si>
    <t xml:space="preserve">                        технический осмотр</t>
  </si>
  <si>
    <t xml:space="preserve">    текущая аренда</t>
  </si>
  <si>
    <t xml:space="preserve">    услуги предприятий министерства связи</t>
  </si>
  <si>
    <t xml:space="preserve">    услуги горкомхоза</t>
  </si>
  <si>
    <t>2. Расходы периода</t>
  </si>
  <si>
    <t>2.1. Расходы по реализации</t>
  </si>
  <si>
    <t>2.1.1.Затраты по упаковке, хранению, транспортир.</t>
  </si>
  <si>
    <t>2.1.1.Затраты по ж/д и автоперевозкам</t>
  </si>
  <si>
    <t>2.1.2. Затраты по изучению рынков сбыта</t>
  </si>
  <si>
    <t>2.1.3. Содерж.предпр. по реализ. угольной продукции</t>
  </si>
  <si>
    <t>2.1.4. Прочие расходы по реализации</t>
  </si>
  <si>
    <t>в т.ч. :  - расходы на оплату труда</t>
  </si>
  <si>
    <t xml:space="preserve">             - ЕСП</t>
  </si>
  <si>
    <t xml:space="preserve">             - прочие материалы</t>
  </si>
  <si>
    <t xml:space="preserve">            - брокерское вознаграждение</t>
  </si>
  <si>
    <t xml:space="preserve">            - услуги РТСБ</t>
  </si>
  <si>
    <t xml:space="preserve">            - амортизация</t>
  </si>
  <si>
    <t xml:space="preserve">            - аренда здания</t>
  </si>
  <si>
    <t xml:space="preserve">            - электроэнергия</t>
  </si>
  <si>
    <t xml:space="preserve">            - прочие</t>
  </si>
  <si>
    <t xml:space="preserve">            - спецгидрометобеспечение</t>
  </si>
  <si>
    <t xml:space="preserve">            - Узбекэкспертиза</t>
  </si>
  <si>
    <t>2.2. Административные расходы</t>
  </si>
  <si>
    <t>2.2.1. Расходы на оплату труда</t>
  </si>
  <si>
    <t>2.2.2. Единый социальный платеж</t>
  </si>
  <si>
    <t>2.2.4. Затраты по организации и управлению</t>
  </si>
  <si>
    <t>2.2.3. Содерж. служ. легков. автотр. и микроавтобуса</t>
  </si>
  <si>
    <t>содержание службы внутреннего аудита:</t>
  </si>
  <si>
    <t xml:space="preserve"> - расходы на оплату труда</t>
  </si>
  <si>
    <t xml:space="preserve"> - отчисления на социальное страхование</t>
  </si>
  <si>
    <t xml:space="preserve"> - командировочные расходы</t>
  </si>
  <si>
    <t xml:space="preserve"> - прочие расходы</t>
  </si>
  <si>
    <t>2.2.5. Канцелярские, типографские</t>
  </si>
  <si>
    <t>2.2.6. Содержание средств связи, сигнализации, ИВЦ, 
          домов НТИ, и др., не относящихся к пр-ву</t>
  </si>
  <si>
    <t>2.2.7. Плата узлам связи за предоставленные услуги</t>
  </si>
  <si>
    <t xml:space="preserve">   - интернет</t>
  </si>
  <si>
    <t xml:space="preserve">   - сотовая связь</t>
  </si>
  <si>
    <t xml:space="preserve">   - плата узлам связи</t>
  </si>
  <si>
    <t>2.2.8. Междугородние и международные переговоры</t>
  </si>
  <si>
    <t>2.2.9. Аренда зданий и помещ. для админ.-упр. нужд</t>
  </si>
  <si>
    <t>2.2.10. Затр. на содерж., ремонт, износ ОС адм.назнач.</t>
  </si>
  <si>
    <t xml:space="preserve">   -  затраты на оплату труда</t>
  </si>
  <si>
    <t xml:space="preserve">   -  единый социальный платеж</t>
  </si>
  <si>
    <t xml:space="preserve">   - амортизация</t>
  </si>
  <si>
    <t xml:space="preserve">   - содержание и ремонт ОФ (сэс, вывоз мусора, обслуж. Тепла,ремонт системы отопления)</t>
  </si>
  <si>
    <t xml:space="preserve">      в т. ч.: капитальный ремонт админ. здания</t>
  </si>
  <si>
    <t xml:space="preserve">   - вода</t>
  </si>
  <si>
    <t xml:space="preserve">   - электроэнергия</t>
  </si>
  <si>
    <t xml:space="preserve">   - отопление Уголь на  птн</t>
  </si>
  <si>
    <t xml:space="preserve">   - прочие</t>
  </si>
  <si>
    <t xml:space="preserve">   - общежитие №3</t>
  </si>
  <si>
    <t xml:space="preserve">   - административное здание </t>
  </si>
  <si>
    <t>2.2.11. Страхование работников</t>
  </si>
  <si>
    <t>2.2.10. Отчисления на содерж.доверит. управлен.</t>
  </si>
  <si>
    <t>2.2.14. Представительские расходы</t>
  </si>
  <si>
    <t>2.2.16. Текущ. затраты, связ. с содерж. и эксплуатацией 
          фондов природоохр. назнач., не относящ. к пр-ву</t>
  </si>
  <si>
    <t>2.2.17. Расходы по списанию инвентаря и хоз.принадл.</t>
  </si>
  <si>
    <t xml:space="preserve"> 2.3.  Прочие операционные расходы</t>
  </si>
  <si>
    <t xml:space="preserve">2.3.1. Расходы на подготовку и переподготовку кадров </t>
  </si>
  <si>
    <t xml:space="preserve">в т.ч.   в ВУЗах </t>
  </si>
  <si>
    <t>2.3.2. Погаш. затрат по устран. недоделок в проектах</t>
  </si>
  <si>
    <t>2.3.3. Оплата консультац. и информационных услуг</t>
  </si>
  <si>
    <t>2.3.4. Оплата аудиторских услуг</t>
  </si>
  <si>
    <t>2.3.6. Меропр. по охране здоровья и организ.отдыха, не 
          связ.с участием работников в произв. процессе</t>
  </si>
  <si>
    <t>2.3.7. Затраты на выполнение хоз.субъектом работ, не 
          связанных с производством продукции</t>
  </si>
  <si>
    <t>2.3.8. Выплаты компенсирующего характера:</t>
  </si>
  <si>
    <t xml:space="preserve">2.3.8.2. Единовр. премии, вознаграждения и выплаты за выслугу лет, включая натур. выплаты </t>
  </si>
  <si>
    <t xml:space="preserve">             в т.ч единый социальный платеж</t>
  </si>
  <si>
    <t>2.3.8.4. Доплаты в случае врем. утраты трудоспос. до 
             фактич. заработка устан. законодательством</t>
  </si>
  <si>
    <t>2.3.8.5. Зарплата по основн. месту работы, рабочим 
             и спец-ам во время обуч. с отрывом от пр-ва</t>
  </si>
  <si>
    <t>2.3.8.7. Выдача бесплатно работникам товаров, 
             продукции и иных ценностей</t>
  </si>
  <si>
    <t>2.3.8.8. Возмещение расходов работников</t>
  </si>
  <si>
    <t>2.3.9. Выпл. и расх., не учитыв. при начисл. зарплаты</t>
  </si>
  <si>
    <t>2.3.9.1. Выплата ежемесячного пособия по уходу за
             ребенком до 2-х летнего возраста</t>
  </si>
  <si>
    <t>2.3.9.2. Надбавки к пенсиям,единовременные пособия 
             уходящим на пенсию</t>
  </si>
  <si>
    <t>2.3.9.3. Выпл. работникам, высвобожд. с хоз. субъектов 
             в связи с их реорганизацией</t>
  </si>
  <si>
    <t>2.3.9.4. Материальная помощь работникам</t>
  </si>
  <si>
    <t>2.3.10. Содерж. объектов здравоохр., домов престарел., детских дошкольных учреждений, жилфонда</t>
  </si>
  <si>
    <t xml:space="preserve">            - детский лагерь "Коинот"</t>
  </si>
  <si>
    <t xml:space="preserve">            - профилакторий "Горняк"</t>
  </si>
  <si>
    <t>2.3.11. Затраты на содержание законсервированных 
            производств. мощностей и объектов</t>
  </si>
  <si>
    <t>2.3.12. Затраты на создание новых и совершенствов.
            применяемых технологий</t>
  </si>
  <si>
    <t>2.3.13. Затраты на изобретательство и рационализацию 
            производственного характера</t>
  </si>
  <si>
    <t>2.3.14. Оплата услуг банка и депозитария</t>
  </si>
  <si>
    <t>2.3.15. Взносы в экологич., оздоровит. и иные фонды</t>
  </si>
  <si>
    <t>2.3.16. Обязат. платежи в бюджет, налоги, сборы</t>
  </si>
  <si>
    <t xml:space="preserve">     - отчисл.во внебюджет. пенсион. фонд, статья 12б</t>
  </si>
  <si>
    <t xml:space="preserve">     - отчисл.во внебюджет. пенсион. фонд, статья 15</t>
  </si>
  <si>
    <t xml:space="preserve">     - отчисление  в пенсионный фонд</t>
  </si>
  <si>
    <t xml:space="preserve">     - отчисл.во внебюджетные фонды</t>
  </si>
  <si>
    <t xml:space="preserve">     - налог на недра </t>
  </si>
  <si>
    <t xml:space="preserve">     - налог на имущество</t>
  </si>
  <si>
    <t xml:space="preserve">     - отчисл.за воду</t>
  </si>
  <si>
    <t xml:space="preserve">     - налог на землю</t>
  </si>
  <si>
    <t>2.3.17. Убытки, штрафы, пенни</t>
  </si>
  <si>
    <t>2.3.18. Ценовые разницы по продукции, предоставл. 
            работн. или выпуск. подсобн. хоз. для общепита</t>
  </si>
  <si>
    <t>2.3.19. Списание суммы нематер. актива Гудвилла, в 
            части имущества, не связ. с произв. процессом</t>
  </si>
  <si>
    <t>больничные</t>
  </si>
  <si>
    <t>1.5.1.1. затраты по обеспечению про-ва сырьем, материалами, топливом, электроэнергией, инструментами и др. средствами труда</t>
  </si>
  <si>
    <t>затраты по Тб</t>
  </si>
  <si>
    <t>1.5.1.9 спецодежда</t>
  </si>
  <si>
    <t>1.5.1.9 спецпитание</t>
  </si>
  <si>
    <t xml:space="preserve">   1.5.1.9  спецмолоко</t>
  </si>
  <si>
    <t>1.5.1.2 Затраты по поддержанию производственных осн средств</t>
  </si>
  <si>
    <t xml:space="preserve">2.2.12. Затраты на служебные командировки управлен. персонала </t>
  </si>
  <si>
    <t>2.3.5. Убытки от содержания собств. обслуж. производств</t>
  </si>
  <si>
    <t xml:space="preserve">            - спортзал</t>
  </si>
  <si>
    <t xml:space="preserve">     - НДС</t>
  </si>
  <si>
    <t xml:space="preserve">     -прочие, ФРНО</t>
  </si>
  <si>
    <t>2.3.26. Прочие Почтовые сборы на регресные иски</t>
  </si>
  <si>
    <t>2.3.21. Пособия по временной нетрудоспособности работников АУП
            переданных в аренду</t>
  </si>
  <si>
    <t>23-ILOVA</t>
  </si>
  <si>
    <t>2.2.10. Ma'muriy tizimlarga texnik xizmat ko'rsatish, ta'mirlash, eskirish va eskirish xarajatlari</t>
  </si>
  <si>
    <t>2.3.21. Boshqaruv xodimlariga va ishlab chiqarish jarayonida ishtirok etmagan boshqa xodimlarga vaqtincha mehnatga qobiliyatsizlik nafaqalarini to'lash bilan bog'liq xarajatlar.</t>
  </si>
  <si>
    <t>2.3.26. Regress da'volari uchun  pochta to'lovlari</t>
  </si>
  <si>
    <t xml:space="preserve">            - - sportzal</t>
  </si>
  <si>
    <t xml:space="preserve">     ish kiyimi</t>
  </si>
  <si>
    <t xml:space="preserve">     maxsus ovqat</t>
  </si>
  <si>
    <t xml:space="preserve">  Ishlab chiqarish fondlarini saqlash xarajatlari</t>
  </si>
  <si>
    <t xml:space="preserve"> sanoatni xom ashyo, materiallar, yoqilg'i, elektr energiyasi, asboblar va boshqa mehnat vositalari bilan ta'minlash xarajatlari</t>
  </si>
  <si>
    <t xml:space="preserve">  Ishga  layoqatsizlik  varaqalari</t>
  </si>
  <si>
    <t>2.2.12. Boshqaruv xodimlarining xizmat safarlari uchun xarajatlar</t>
  </si>
  <si>
    <t>Texnika xavfsizligi harajatlari</t>
  </si>
  <si>
    <t>2.3.5. O'z xizmat ko'rsatish ishlab chiqarishiga texnik xizmat ko'rsatishdan yo'qotishlar</t>
  </si>
  <si>
    <t xml:space="preserve">            - 3, 4-sonli yotoqxona</t>
  </si>
  <si>
    <t xml:space="preserve">     - Qo'shilgan qiymat solig'i</t>
  </si>
  <si>
    <t xml:space="preserve">     - Boshqalar, FRNO</t>
  </si>
  <si>
    <t>1-chorak</t>
  </si>
  <si>
    <t>2-chorak</t>
  </si>
  <si>
    <t>shu jumladan chorak bo'yicha (ming so'm)</t>
  </si>
  <si>
    <t>reja</t>
  </si>
  <si>
    <t>amalda</t>
  </si>
  <si>
    <t>Ko'rsatkichlar nomi</t>
  </si>
  <si>
    <t xml:space="preserve">            - общежитие №4,3</t>
  </si>
  <si>
    <t xml:space="preserve"> “O‘zbekkomir” AJning 2025 yil  mo‘ljallangan xarajatlari</t>
  </si>
  <si>
    <t>Boshqa to'lovlar (yubiley, pensiya nafaqalari, bir martalik mukofotlar, o'qish ta'tillari)</t>
  </si>
  <si>
    <t>Прочие  выплаты(юбилейные,пособие при уходе на пенсию,разовые премии,праздничные ,ОВЗ, ученические отпуска)</t>
  </si>
  <si>
    <t>9 - oylik xarajatlar</t>
  </si>
  <si>
    <t>3-chorak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</si>
</sst>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#"/>
    <numFmt numFmtId="170" formatCode="_-* #,##0.00\ _?_._-;\-* #,##0.00\ _?_._-;_-* &quot;-&quot;??\ _?_._-;_-@_-"/>
    <numFmt numFmtId="171" formatCode="_-* #,##0.00\ &quot;?.&quot;_-;\-* #,##0.00\ &quot;?.&quot;_-;_-* &quot;-&quot;??\ &quot;?.&quot;_-;_-@_-"/>
    <numFmt numFmtId="172" formatCode="#\,##0.00"/>
    <numFmt numFmtId="173" formatCode="#.00"/>
    <numFmt numFmtId="174" formatCode="\$#.00"/>
    <numFmt numFmtId="175" formatCode="#."/>
    <numFmt numFmtId="176" formatCode="%#.00"/>
    <numFmt numFmtId="177" formatCode="_-* #,##0\ &quot;d.&quot;_-;\-* #,##0\ &quot;d.&quot;_-;_-* &quot;-&quot;\ &quot;d.&quot;_-;_-@_-"/>
    <numFmt numFmtId="178" formatCode="_-* #,##0.00\ &quot;d.&quot;_-;\-* #,##0.00\ &quot;d.&quot;_-;_-* &quot;-&quot;??\ &quot;d.&quot;_-;_-@_-"/>
    <numFmt numFmtId="179" formatCode="_-* #,##0\ _р_._-;\-* #,##0\ _р_._-;_-* &quot;-&quot;\ _р_._-;_-@_-"/>
    <numFmt numFmtId="180" formatCode="#,##0.00;[Red]\(#,##0.00\)"/>
    <numFmt numFmtId="181" formatCode="_-* #,##0&quot; р &quot;_-;\-* #,##0&quot; р &quot;_-;_-* &quot;-&quot;&quot; р &quot;_-;_-@_-"/>
    <numFmt numFmtId="182" formatCode="_-* #,##0.00&quot; р &quot;_-;\-* #,##0.00&quot; р &quot;_-;_-* &quot;-&quot;??&quot; р &quot;_-;_-@_-"/>
    <numFmt numFmtId="183" formatCode="\$#,##0\ ;\(\$#,##0\)"/>
    <numFmt numFmtId="184" formatCode="_-* #,##0.00[$€-1]_-;\-* #,##0.00[$€-1]_-;_-* &quot;-&quot;??[$€-1]_-"/>
    <numFmt numFmtId="185" formatCode="_-* #,##0\ _d_._-;\-* #,##0\ _d_._-;_-* &quot;-&quot;\ _d_._-;_-@_-"/>
    <numFmt numFmtId="186" formatCode="_-* #,##0.00\ _d_._-;\-* #,##0.00\ _d_._-;_-* &quot;-&quot;??\ _d_._-;_-@_-"/>
    <numFmt numFmtId="187" formatCode="#,##0.00;\–#,##0.00;&quot;—&quot;"/>
    <numFmt numFmtId="188" formatCode="\+#,##0.00;\–#,##0.00;&quot;—&quot;"/>
    <numFmt numFmtId="189" formatCode="\+#,##0.0%;\–#,##0.0%;&quot;—&quot;"/>
    <numFmt numFmtId="190" formatCode="#,##0.0%;\–#,##0.0%;&quot;—&quot;"/>
    <numFmt numFmtId="191" formatCode="#,##0.0;[Red]\-#,##0.0;"/>
    <numFmt numFmtId="192" formatCode="_-* #,##0\ _?_._-;\-* #,##0\ _?_._-;_-* &quot;-&quot;\ _?_._-;_-@_-"/>
    <numFmt numFmtId="193" formatCode="_-* #,##0_р_._-;\-* #,##0_р_._-;_-* &quot;-&quot;??_р_._-;_-@_-"/>
    <numFmt numFmtId="194" formatCode="0.0%"/>
    <numFmt numFmtId="195" formatCode="0.0"/>
    <numFmt numFmtId="196" formatCode="#,##0.0__;[Red]\-#,##0.0__;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b/>
      <sz val="18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0"/>
      <name val="Courier"/>
      <family val="1"/>
      <charset val="204"/>
    </font>
    <font>
      <sz val="10"/>
      <color indexed="72"/>
      <name val="Courier"/>
      <family val="1"/>
      <charset val="204"/>
    </font>
    <font>
      <b/>
      <sz val="10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24"/>
      <name val="Arial"/>
      <family val="2"/>
      <charset val="204"/>
    </font>
    <font>
      <sz val="10"/>
      <name val="ЏрЯмой Џроп"/>
    </font>
    <font>
      <b/>
      <sz val="11"/>
      <color indexed="8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8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8"/>
      <name val="Times New Roman Cyr"/>
      <family val="1"/>
      <charset val="204"/>
    </font>
    <font>
      <sz val="10"/>
      <name val="Courier New CYR"/>
      <charset val="204"/>
    </font>
    <font>
      <sz val="11"/>
      <color indexed="8"/>
      <name val="Calibri"/>
      <family val="2"/>
    </font>
    <font>
      <sz val="10"/>
      <name val="Arial Cyr"/>
    </font>
    <font>
      <sz val="10"/>
      <name val="Times New Roman Cyr"/>
      <family val="1"/>
      <charset val="204"/>
    </font>
    <font>
      <sz val="10"/>
      <name val="Trebuchet MS"/>
      <family val="2"/>
    </font>
    <font>
      <sz val="10"/>
      <name val="Helv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sz val="10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41">
    <xf numFmtId="0" fontId="0" fillId="0" borderId="0"/>
    <xf numFmtId="0" fontId="2" fillId="0" borderId="0" applyFont="0"/>
    <xf numFmtId="169" fontId="8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169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0" fontId="14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2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0" fontId="14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73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0" fontId="14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4" fontId="13" fillId="0" borderId="0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0" fontId="14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3" fillId="0" borderId="18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0" fontId="16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0" fontId="16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69" fontId="14" fillId="0" borderId="18">
      <protection locked="0"/>
    </xf>
    <xf numFmtId="174" fontId="17" fillId="0" borderId="0">
      <protection locked="0"/>
    </xf>
    <xf numFmtId="169" fontId="17" fillId="0" borderId="18">
      <protection locked="0"/>
    </xf>
    <xf numFmtId="176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69" fontId="18" fillId="0" borderId="0">
      <protection locked="0"/>
    </xf>
    <xf numFmtId="169" fontId="19" fillId="0" borderId="0">
      <protection locked="0"/>
    </xf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0" fillId="5" borderId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169" fontId="23" fillId="0" borderId="0">
      <protection locked="0"/>
    </xf>
    <xf numFmtId="169" fontId="23" fillId="0" borderId="0">
      <protection locked="0"/>
    </xf>
    <xf numFmtId="169" fontId="24" fillId="0" borderId="0">
      <protection locked="0"/>
    </xf>
    <xf numFmtId="0" fontId="2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23" borderId="0" applyNumberFormat="0" applyBorder="0" applyAlignment="0" applyProtection="0"/>
    <xf numFmtId="0" fontId="2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7" borderId="0" applyNumberFormat="0" applyBorder="0" applyAlignment="0" applyProtection="0"/>
    <xf numFmtId="0" fontId="25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5" borderId="0" applyNumberFormat="0" applyBorder="0" applyAlignment="0" applyProtection="0"/>
    <xf numFmtId="0" fontId="21" fillId="30" borderId="0" applyNumberFormat="0" applyBorder="0" applyAlignment="0" applyProtection="0"/>
    <xf numFmtId="0" fontId="22" fillId="26" borderId="0" applyNumberFormat="0" applyBorder="0" applyAlignment="0" applyProtection="0"/>
    <xf numFmtId="0" fontId="25" fillId="27" borderId="0" applyNumberFormat="0" applyBorder="0" applyAlignment="0" applyProtection="0"/>
    <xf numFmtId="0" fontId="22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6" borderId="0" applyNumberFormat="0" applyBorder="0" applyAlignment="0" applyProtection="0"/>
    <xf numFmtId="0" fontId="22" fillId="26" borderId="0" applyNumberFormat="0" applyBorder="0" applyAlignment="0" applyProtection="0"/>
    <xf numFmtId="0" fontId="25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31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5" fillId="32" borderId="0" applyNumberFormat="0" applyBorder="0" applyAlignment="0" applyProtection="0"/>
    <xf numFmtId="0" fontId="22" fillId="33" borderId="0" applyNumberFormat="0" applyBorder="0" applyAlignment="0" applyProtection="0"/>
    <xf numFmtId="0" fontId="21" fillId="25" borderId="0" applyNumberFormat="0" applyBorder="0" applyAlignment="0" applyProtection="0"/>
    <xf numFmtId="0" fontId="21" fillId="34" borderId="0" applyNumberFormat="0" applyBorder="0" applyAlignment="0" applyProtection="0"/>
    <xf numFmtId="0" fontId="22" fillId="34" borderId="0" applyNumberFormat="0" applyBorder="0" applyAlignment="0" applyProtection="0"/>
    <xf numFmtId="0" fontId="25" fillId="35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" borderId="0" applyNumberFormat="0" applyBorder="0" applyAlignment="0" applyProtection="0"/>
    <xf numFmtId="0" fontId="27" fillId="36" borderId="19" applyNumberFormat="0" applyAlignment="0" applyProtection="0"/>
    <xf numFmtId="0" fontId="28" fillId="37" borderId="20" applyNumberFormat="0" applyAlignment="0" applyProtection="0"/>
    <xf numFmtId="168" fontId="12" fillId="0" borderId="0" applyFill="0" applyBorder="0" applyAlignment="0" applyProtection="0"/>
    <xf numFmtId="179" fontId="2" fillId="0" borderId="0" applyFont="0" applyFill="0" applyBorder="0" applyAlignment="0" applyProtection="0"/>
    <xf numFmtId="180" fontId="20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3" fontId="29" fillId="0" borderId="0" applyFont="0" applyFill="0" applyBorder="0" applyAlignment="0" applyProtection="0"/>
    <xf numFmtId="164" fontId="12" fillId="0" borderId="0" applyFill="0" applyBorder="0" applyAlignment="0" applyProtection="0"/>
    <xf numFmtId="181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3" fontId="29" fillId="0" borderId="0" applyFont="0" applyFill="0" applyBorder="0" applyAlignment="0" applyProtection="0"/>
    <xf numFmtId="3" fontId="2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184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169" fontId="23" fillId="0" borderId="0">
      <protection locked="0"/>
    </xf>
    <xf numFmtId="0" fontId="37" fillId="0" borderId="0"/>
    <xf numFmtId="169" fontId="38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9" fillId="11" borderId="19" applyNumberFormat="0" applyAlignment="0" applyProtection="0"/>
    <xf numFmtId="0" fontId="40" fillId="0" borderId="22" applyNumberFormat="0" applyFill="0" applyAlignment="0" applyProtection="0"/>
    <xf numFmtId="0" fontId="41" fillId="41" borderId="0" applyNumberFormat="0" applyBorder="0" applyAlignment="0" applyProtection="0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20" fillId="0" borderId="23"/>
    <xf numFmtId="0" fontId="4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21" fillId="42" borderId="24" applyNumberFormat="0" applyFont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9" fontId="23" fillId="0" borderId="0">
      <protection locked="0"/>
    </xf>
    <xf numFmtId="169" fontId="23" fillId="0" borderId="0">
      <protection locked="0"/>
    </xf>
    <xf numFmtId="169" fontId="24" fillId="0" borderId="0">
      <protection locked="0"/>
    </xf>
    <xf numFmtId="0" fontId="43" fillId="36" borderId="25" applyNumberFormat="0" applyAlignment="0" applyProtection="0"/>
    <xf numFmtId="10" fontId="12" fillId="0" borderId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29" fillId="0" borderId="26" applyNumberFormat="0" applyFont="0" applyFill="0" applyAlignment="0" applyProtection="0"/>
    <xf numFmtId="0" fontId="46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39" fillId="11" borderId="19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43" fillId="36" borderId="25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0" fontId="27" fillId="36" borderId="19" applyNumberFormat="0" applyAlignment="0" applyProtection="0"/>
    <xf numFmtId="14" fontId="4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7" fillId="0" borderId="0">
      <alignment horizontal="center"/>
    </xf>
    <xf numFmtId="187" fontId="48" fillId="0" borderId="0" applyNumberFormat="0" applyFill="0" applyBorder="0" applyAlignment="0" applyProtection="0">
      <alignment vertical="top"/>
    </xf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49" fillId="0" borderId="27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31" fillId="0" borderId="29" applyNumberFormat="0" applyFill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0" fontId="28" fillId="37" borderId="20" applyNumberFormat="0" applyAlignment="0" applyProtection="0"/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0" fontId="45" fillId="0" borderId="0" applyNumberFormat="0" applyFill="0" applyBorder="0" applyAlignment="0" applyProtection="0"/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187" fontId="51" fillId="0" borderId="0" applyNumberFormat="0" applyFill="0" applyBorder="0" applyAlignment="0" applyProtection="0">
      <alignment vertical="top"/>
    </xf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188" fontId="47" fillId="0" borderId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" fillId="0" borderId="0"/>
    <xf numFmtId="0" fontId="12" fillId="0" borderId="0"/>
    <xf numFmtId="0" fontId="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3" fillId="0" borderId="0"/>
    <xf numFmtId="0" fontId="21" fillId="0" borderId="0"/>
    <xf numFmtId="0" fontId="1" fillId="0" borderId="0"/>
    <xf numFmtId="0" fontId="12" fillId="0" borderId="0" applyNumberFormat="0" applyFont="0" applyFill="0" applyBorder="0" applyAlignment="0" applyProtection="0">
      <alignment vertical="top"/>
    </xf>
    <xf numFmtId="0" fontId="2" fillId="0" borderId="0" applyFill="0" applyBorder="0" applyAlignment="0" applyProtection="0"/>
    <xf numFmtId="0" fontId="2" fillId="0" borderId="0"/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2" fillId="0" borderId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0" fontId="12" fillId="42" borderId="24" applyNumberFormat="0" applyFont="0" applyAlignment="0" applyProtection="0"/>
    <xf numFmtId="189" fontId="47" fillId="0" borderId="0" applyFont="0" applyFill="0" applyBorder="0" applyAlignment="0" applyProtection="0">
      <alignment vertical="top"/>
    </xf>
    <xf numFmtId="190" fontId="5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>
      <alignment vertical="center"/>
    </xf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0" fontId="40" fillId="0" borderId="22" applyNumberFormat="0" applyFill="0" applyAlignment="0" applyProtection="0"/>
    <xf numFmtId="191" fontId="2" fillId="0" borderId="30"/>
    <xf numFmtId="0" fontId="57" fillId="0" borderId="0"/>
    <xf numFmtId="0" fontId="2" fillId="0" borderId="0"/>
    <xf numFmtId="49" fontId="47" fillId="0" borderId="0" applyFont="0" applyFill="0" applyBorder="0" applyProtection="0">
      <alignment vertical="top" wrapText="1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93" fontId="56" fillId="0" borderId="0" applyFont="0" applyFill="0" applyBorder="0" applyAlignment="0" applyProtection="0">
      <alignment vertical="center"/>
    </xf>
    <xf numFmtId="193" fontId="56" fillId="0" borderId="0" applyFont="0" applyFill="0" applyBorder="0" applyAlignment="0" applyProtection="0">
      <alignment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94" fontId="12" fillId="0" borderId="0" applyFont="0" applyFill="0" applyBorder="0" applyAlignment="0" applyProtection="0"/>
    <xf numFmtId="167" fontId="21" fillId="0" borderId="0" applyFont="0" applyFill="0" applyBorder="0" applyAlignment="0" applyProtection="0"/>
    <xf numFmtId="195" fontId="12" fillId="0" borderId="0" applyFont="0" applyFill="0" applyBorder="0" applyAlignment="0" applyProtection="0"/>
    <xf numFmtId="18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196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0" fontId="14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76" fontId="13" fillId="0" borderId="0">
      <protection locked="0"/>
    </xf>
    <xf numFmtId="187" fontId="47" fillId="43" borderId="0" applyNumberFormat="0" applyFont="0" applyBorder="0" applyProtection="0">
      <alignment horizontal="center" vertical="center" wrapText="1"/>
    </xf>
    <xf numFmtId="0" fontId="58" fillId="0" borderId="0"/>
    <xf numFmtId="0" fontId="59" fillId="0" borderId="0"/>
  </cellStyleXfs>
  <cellXfs count="10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3" fontId="4" fillId="0" borderId="0" xfId="1" applyNumberFormat="1" applyFont="1"/>
    <xf numFmtId="0" fontId="4" fillId="0" borderId="8" xfId="1" applyFont="1" applyBorder="1" applyAlignment="1"/>
    <xf numFmtId="3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4" fillId="0" borderId="9" xfId="1" applyFont="1" applyBorder="1"/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0" fontId="4" fillId="2" borderId="13" xfId="1" applyNumberFormat="1" applyFont="1" applyFill="1" applyBorder="1" applyAlignment="1">
      <alignment vertical="center" wrapText="1"/>
    </xf>
    <xf numFmtId="0" fontId="4" fillId="2" borderId="11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/>
    <xf numFmtId="0" fontId="4" fillId="0" borderId="14" xfId="1" applyNumberFormat="1" applyFont="1" applyBorder="1" applyAlignment="1">
      <alignment vertical="center" wrapText="1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0" fontId="3" fillId="2" borderId="10" xfId="1" applyNumberFormat="1" applyFont="1" applyFill="1" applyBorder="1" applyAlignment="1">
      <alignment vertical="center" wrapText="1"/>
    </xf>
    <xf numFmtId="0" fontId="6" fillId="2" borderId="17" xfId="1" applyNumberFormat="1" applyFont="1" applyFill="1" applyBorder="1" applyAlignment="1">
      <alignment vertical="center" wrapText="1"/>
    </xf>
    <xf numFmtId="1" fontId="4" fillId="0" borderId="17" xfId="1" applyNumberFormat="1" applyFont="1" applyBorder="1" applyAlignment="1">
      <alignment horizontal="center" vertical="center"/>
    </xf>
    <xf numFmtId="1" fontId="4" fillId="0" borderId="17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Border="1" applyAlignment="1"/>
    <xf numFmtId="3" fontId="4" fillId="0" borderId="36" xfId="1" applyNumberFormat="1" applyFont="1" applyFill="1" applyBorder="1" applyAlignment="1">
      <alignment horizontal="center" vertical="center"/>
    </xf>
    <xf numFmtId="3" fontId="6" fillId="0" borderId="36" xfId="1" applyNumberFormat="1" applyFont="1" applyFill="1" applyBorder="1" applyAlignment="1">
      <alignment horizontal="center" vertical="center"/>
    </xf>
    <xf numFmtId="3" fontId="4" fillId="0" borderId="36" xfId="1" applyNumberFormat="1" applyFont="1" applyFill="1" applyBorder="1" applyAlignment="1">
      <alignment horizontal="center"/>
    </xf>
    <xf numFmtId="1" fontId="4" fillId="0" borderId="36" xfId="1" applyNumberFormat="1" applyFont="1" applyFill="1" applyBorder="1" applyAlignment="1">
      <alignment horizontal="center" vertical="center"/>
    </xf>
    <xf numFmtId="0" fontId="6" fillId="2" borderId="15" xfId="1" applyFont="1" applyFill="1" applyBorder="1" applyAlignment="1" applyProtection="1">
      <alignment horizontal="center"/>
    </xf>
    <xf numFmtId="0" fontId="6" fillId="2" borderId="39" xfId="1" applyFont="1" applyFill="1" applyBorder="1" applyAlignment="1" applyProtection="1">
      <alignment horizontal="center"/>
    </xf>
    <xf numFmtId="3" fontId="6" fillId="4" borderId="31" xfId="1" applyNumberFormat="1" applyFont="1" applyFill="1" applyBorder="1" applyAlignment="1">
      <alignment horizontal="center" vertical="center" wrapText="1"/>
    </xf>
    <xf numFmtId="0" fontId="5" fillId="0" borderId="0" xfId="1" applyFont="1"/>
    <xf numFmtId="0" fontId="4" fillId="0" borderId="0" xfId="1" applyFont="1"/>
    <xf numFmtId="0" fontId="6" fillId="2" borderId="10" xfId="1" applyNumberFormat="1" applyFont="1" applyFill="1" applyBorder="1" applyAlignment="1"/>
    <xf numFmtId="3" fontId="6" fillId="0" borderId="11" xfId="1" applyNumberFormat="1" applyFont="1" applyBorder="1" applyAlignment="1">
      <alignment horizontal="center" vertical="center"/>
    </xf>
    <xf numFmtId="0" fontId="6" fillId="2" borderId="10" xfId="1" applyNumberFormat="1" applyFont="1" applyFill="1" applyBorder="1" applyAlignment="1">
      <alignment vertical="center" wrapText="1"/>
    </xf>
    <xf numFmtId="0" fontId="4" fillId="2" borderId="10" xfId="1" applyNumberFormat="1" applyFont="1" applyFill="1" applyBorder="1" applyAlignment="1">
      <alignment vertical="center" wrapText="1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0" fontId="4" fillId="2" borderId="13" xfId="1" applyNumberFormat="1" applyFont="1" applyFill="1" applyBorder="1" applyAlignment="1">
      <alignment vertical="center" wrapText="1"/>
    </xf>
    <xf numFmtId="3" fontId="6" fillId="4" borderId="11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vertical="center" wrapText="1"/>
    </xf>
    <xf numFmtId="3" fontId="4" fillId="4" borderId="11" xfId="1" applyNumberFormat="1" applyFont="1" applyFill="1" applyBorder="1" applyAlignment="1">
      <alignment horizontal="center" vertical="center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0" fontId="4" fillId="2" borderId="10" xfId="1" applyNumberFormat="1" applyFont="1" applyFill="1" applyBorder="1" applyAlignment="1"/>
    <xf numFmtId="3" fontId="4" fillId="0" borderId="11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4" fillId="2" borderId="14" xfId="1" applyNumberFormat="1" applyFont="1" applyFill="1" applyBorder="1" applyAlignment="1">
      <alignment vertical="center" wrapText="1"/>
    </xf>
    <xf numFmtId="3" fontId="7" fillId="0" borderId="11" xfId="1" applyNumberFormat="1" applyFont="1" applyFill="1" applyBorder="1" applyAlignment="1">
      <alignment horizontal="center" vertical="center"/>
    </xf>
    <xf numFmtId="0" fontId="4" fillId="0" borderId="14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0" fontId="3" fillId="2" borderId="15" xfId="1" applyNumberFormat="1" applyFont="1" applyFill="1" applyBorder="1" applyAlignment="1">
      <alignment vertical="center" wrapText="1"/>
    </xf>
    <xf numFmtId="0" fontId="3" fillId="2" borderId="6" xfId="1" applyNumberFormat="1" applyFont="1" applyFill="1" applyBorder="1" applyAlignment="1">
      <alignment vertical="center" wrapText="1"/>
    </xf>
    <xf numFmtId="0" fontId="4" fillId="0" borderId="8" xfId="1" applyFont="1" applyBorder="1"/>
    <xf numFmtId="4" fontId="4" fillId="4" borderId="0" xfId="1" applyNumberFormat="1" applyFont="1" applyFill="1" applyBorder="1" applyAlignment="1">
      <alignment horizontal="center" vertical="center"/>
    </xf>
    <xf numFmtId="3" fontId="4" fillId="4" borderId="0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vertical="center" wrapText="1"/>
    </xf>
    <xf numFmtId="3" fontId="6" fillId="0" borderId="11" xfId="1" applyNumberFormat="1" applyFont="1" applyBorder="1" applyAlignment="1">
      <alignment horizontal="center"/>
    </xf>
    <xf numFmtId="3" fontId="6" fillId="4" borderId="11" xfId="1" applyNumberFormat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wrapText="1"/>
    </xf>
    <xf numFmtId="1" fontId="4" fillId="0" borderId="11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>
      <alignment horizontal="center" vertical="center"/>
    </xf>
    <xf numFmtId="0" fontId="4" fillId="2" borderId="7" xfId="1" applyNumberFormat="1" applyFont="1" applyFill="1" applyBorder="1" applyAlignment="1">
      <alignment vertical="center" wrapText="1"/>
    </xf>
    <xf numFmtId="0" fontId="6" fillId="3" borderId="10" xfId="1" applyNumberFormat="1" applyFont="1" applyFill="1" applyBorder="1" applyAlignment="1">
      <alignment vertical="center" wrapText="1"/>
    </xf>
    <xf numFmtId="0" fontId="4" fillId="3" borderId="10" xfId="1" applyNumberFormat="1" applyFont="1" applyFill="1" applyBorder="1" applyAlignment="1">
      <alignment vertical="center" wrapText="1"/>
    </xf>
    <xf numFmtId="0" fontId="6" fillId="2" borderId="16" xfId="1" applyFont="1" applyFill="1" applyBorder="1" applyAlignment="1" applyProtection="1">
      <alignment horizontal="center"/>
    </xf>
    <xf numFmtId="0" fontId="4" fillId="2" borderId="3" xfId="1" applyFont="1" applyFill="1" applyBorder="1" applyAlignment="1" applyProtection="1"/>
    <xf numFmtId="0" fontId="4" fillId="2" borderId="4" xfId="1" applyFont="1" applyFill="1" applyBorder="1" applyAlignment="1" applyProtection="1"/>
    <xf numFmtId="0" fontId="6" fillId="2" borderId="44" xfId="1" applyFont="1" applyFill="1" applyBorder="1" applyAlignment="1" applyProtection="1">
      <alignment horizontal="center"/>
    </xf>
    <xf numFmtId="0" fontId="6" fillId="2" borderId="40" xfId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/>
    </xf>
    <xf numFmtId="3" fontId="4" fillId="4" borderId="31" xfId="1" applyNumberFormat="1" applyFont="1" applyFill="1" applyBorder="1" applyAlignment="1">
      <alignment horizontal="center" vertical="center" wrapText="1"/>
    </xf>
    <xf numFmtId="3" fontId="6" fillId="4" borderId="46" xfId="1" applyNumberFormat="1" applyFont="1" applyFill="1" applyBorder="1" applyAlignment="1">
      <alignment horizontal="center" vertical="center" wrapText="1"/>
    </xf>
    <xf numFmtId="3" fontId="6" fillId="4" borderId="40" xfId="1" applyNumberFormat="1" applyFont="1" applyFill="1" applyBorder="1" applyAlignment="1">
      <alignment horizontal="center" vertical="center" wrapText="1"/>
    </xf>
    <xf numFmtId="3" fontId="6" fillId="4" borderId="6" xfId="1" applyNumberFormat="1" applyFont="1" applyFill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60" fillId="0" borderId="1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center"/>
    </xf>
    <xf numFmtId="0" fontId="4" fillId="3" borderId="0" xfId="1" applyFont="1" applyFill="1" applyBorder="1" applyAlignment="1">
      <alignment horizontal="left" wrapText="1"/>
    </xf>
    <xf numFmtId="3" fontId="4" fillId="4" borderId="0" xfId="1" applyNumberFormat="1" applyFont="1" applyFill="1" applyBorder="1" applyAlignment="1">
      <alignment horizontal="center"/>
    </xf>
    <xf numFmtId="0" fontId="6" fillId="2" borderId="35" xfId="1" applyFont="1" applyFill="1" applyBorder="1" applyAlignment="1" applyProtection="1">
      <alignment horizontal="center"/>
    </xf>
    <xf numFmtId="0" fontId="6" fillId="2" borderId="37" xfId="1" applyFont="1" applyFill="1" applyBorder="1" applyAlignment="1" applyProtection="1">
      <alignment horizontal="center"/>
    </xf>
    <xf numFmtId="0" fontId="6" fillId="2" borderId="32" xfId="1" applyFont="1" applyFill="1" applyBorder="1" applyAlignment="1" applyProtection="1">
      <alignment horizontal="center" vertical="center"/>
    </xf>
    <xf numFmtId="0" fontId="6" fillId="2" borderId="33" xfId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horizontal="center" vertical="center"/>
    </xf>
    <xf numFmtId="0" fontId="6" fillId="2" borderId="45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6" fillId="2" borderId="15" xfId="1" applyFont="1" applyFill="1" applyBorder="1" applyAlignment="1" applyProtection="1">
      <alignment horizontal="center"/>
    </xf>
    <xf numFmtId="0" fontId="6" fillId="2" borderId="43" xfId="1" applyFont="1" applyFill="1" applyBorder="1" applyAlignment="1" applyProtection="1">
      <alignment horizontal="center"/>
    </xf>
    <xf numFmtId="0" fontId="6" fillId="2" borderId="42" xfId="1" applyFont="1" applyFill="1" applyBorder="1" applyAlignment="1" applyProtection="1">
      <alignment horizontal="center"/>
    </xf>
    <xf numFmtId="0" fontId="6" fillId="2" borderId="34" xfId="1" applyFont="1" applyFill="1" applyBorder="1" applyAlignment="1" applyProtection="1">
      <alignment horizontal="center"/>
    </xf>
    <xf numFmtId="0" fontId="4" fillId="2" borderId="32" xfId="1" applyFont="1" applyFill="1" applyBorder="1" applyAlignment="1" applyProtection="1">
      <alignment horizontal="center"/>
    </xf>
    <xf numFmtId="0" fontId="4" fillId="2" borderId="41" xfId="1" applyFont="1" applyFill="1" applyBorder="1" applyAlignment="1" applyProtection="1">
      <alignment horizontal="center"/>
    </xf>
    <xf numFmtId="0" fontId="4" fillId="2" borderId="33" xfId="1" applyFont="1" applyFill="1" applyBorder="1" applyAlignment="1" applyProtection="1">
      <alignment horizontal="center"/>
    </xf>
  </cellXfs>
  <cellStyles count="941">
    <cellStyle name="???????" xfId="2"/>
    <cellStyle name="????????" xfId="3"/>
    <cellStyle name="???????? [0]" xfId="4"/>
    <cellStyle name="??????????" xfId="5"/>
    <cellStyle name="?????????? [0]" xfId="6"/>
    <cellStyle name="???????????" xfId="7"/>
    <cellStyle name="????????????? ???????????" xfId="8"/>
    <cellStyle name="??????????_1" xfId="9"/>
    <cellStyle name="????????_ ?? 25 ???" xfId="10"/>
    <cellStyle name="???????_ ????.???" xfId="11"/>
    <cellStyle name="??????_ ?? 25 ???" xfId="12"/>
    <cellStyle name="_2008 КХ ЯНГИ ДАСТУР" xfId="13"/>
    <cellStyle name="_21а жадваллар" xfId="14"/>
    <cellStyle name="_308 форма" xfId="15"/>
    <cellStyle name="_ДАСТУР макет" xfId="16"/>
    <cellStyle name="_ДАСТУР обл план 2007-09" xfId="17"/>
    <cellStyle name="_Жиззах" xfId="18"/>
    <cellStyle name="_Кашкадарё" xfId="19"/>
    <cellStyle name="_Наманган-1" xfId="20"/>
    <cellStyle name="_Прогн-НРМ-2010-2013-макет" xfId="21"/>
    <cellStyle name="_Самар_анд" xfId="22"/>
    <cellStyle name="_Сирдарё" xfId="23"/>
    <cellStyle name="_Сурхондарё " xfId="24"/>
    <cellStyle name="_Фаолият" xfId="25"/>
    <cellStyle name="_Фаолият_қишлоқ таррақиёти 82 банд тўлиқ" xfId="26"/>
    <cellStyle name="_Фаолият_ЯИЎ-сервис" xfId="27"/>
    <cellStyle name="_Хоразм" xfId="28"/>
    <cellStyle name="_чора-тадбир свод" xfId="29"/>
    <cellStyle name="_чора-тадбир свод_қишлоқ таррақиёти 82 банд тўлиқ" xfId="30"/>
    <cellStyle name="_чора-тадбир свод_ЯИЎ-сервис" xfId="31"/>
    <cellStyle name="”€ќђќ‘ћ‚›‰" xfId="32"/>
    <cellStyle name="”€ќђќ‘ћ‚›‰ 10" xfId="33"/>
    <cellStyle name="”€ќђќ‘ћ‚›‰ 11" xfId="34"/>
    <cellStyle name="”€ќђќ‘ћ‚›‰ 12" xfId="35"/>
    <cellStyle name="”€ќђќ‘ћ‚›‰ 2" xfId="36"/>
    <cellStyle name="”€ќђќ‘ћ‚›‰ 3" xfId="37"/>
    <cellStyle name="”€ќђќ‘ћ‚›‰ 4" xfId="38"/>
    <cellStyle name="”€ќђќ‘ћ‚›‰ 5" xfId="39"/>
    <cellStyle name="”€ќђќ‘ћ‚›‰ 6" xfId="40"/>
    <cellStyle name="”€ќђќ‘ћ‚›‰ 7" xfId="41"/>
    <cellStyle name="”€ќђќ‘ћ‚›‰ 8" xfId="42"/>
    <cellStyle name="”€ќђќ‘ћ‚›‰ 9" xfId="43"/>
    <cellStyle name="”€ќђќ‘ћ‚›‰_02.11.2007" xfId="44"/>
    <cellStyle name="”€љ‘€ђћ‚ђќќ›‰" xfId="45"/>
    <cellStyle name="”€љ‘€ђћ‚ђќќ›‰ 10" xfId="46"/>
    <cellStyle name="”€љ‘€ђћ‚ђќќ›‰ 11" xfId="47"/>
    <cellStyle name="”€љ‘€ђћ‚ђќќ›‰ 12" xfId="48"/>
    <cellStyle name="”€љ‘€ђћ‚ђќќ›‰ 2" xfId="49"/>
    <cellStyle name="”€љ‘€ђћ‚ђќќ›‰ 3" xfId="50"/>
    <cellStyle name="”€љ‘€ђћ‚ђќќ›‰ 4" xfId="51"/>
    <cellStyle name="”€љ‘€ђћ‚ђќќ›‰ 5" xfId="52"/>
    <cellStyle name="”€љ‘€ђћ‚ђќќ›‰ 6" xfId="53"/>
    <cellStyle name="”€љ‘€ђћ‚ђќќ›‰ 7" xfId="54"/>
    <cellStyle name="”€љ‘€ђћ‚ђќќ›‰ 8" xfId="55"/>
    <cellStyle name="”€љ‘€ђћ‚ђќќ›‰ 9" xfId="56"/>
    <cellStyle name="”€љ‘€ђћ‚ђќќ›‰_02.11.2007" xfId="57"/>
    <cellStyle name="”ќђќ‘ћ‚›‰" xfId="58"/>
    <cellStyle name="”љ‘ђћ‚ђќќ›‰" xfId="59"/>
    <cellStyle name="„…ќ…†ќ›‰" xfId="60"/>
    <cellStyle name="„…ќ…†ќ›‰ 10" xfId="61"/>
    <cellStyle name="„…ќ…†ќ›‰ 11" xfId="62"/>
    <cellStyle name="„…ќ…†ќ›‰ 12" xfId="63"/>
    <cellStyle name="„…ќ…†ќ›‰ 2" xfId="64"/>
    <cellStyle name="„…ќ…†ќ›‰ 3" xfId="65"/>
    <cellStyle name="„…ќ…†ќ›‰ 4" xfId="66"/>
    <cellStyle name="„…ќ…†ќ›‰ 5" xfId="67"/>
    <cellStyle name="„…ќ…†ќ›‰ 6" xfId="68"/>
    <cellStyle name="„…ќ…†ќ›‰ 7" xfId="69"/>
    <cellStyle name="„…ќ…†ќ›‰ 8" xfId="70"/>
    <cellStyle name="„…ќ…†ќ›‰ 9" xfId="71"/>
    <cellStyle name="„…ќ…†ќ›‰_02.11.2007" xfId="72"/>
    <cellStyle name="€’ћѓћ‚›‰" xfId="73"/>
    <cellStyle name="€’ћѓћ‚›‰ 10" xfId="74"/>
    <cellStyle name="€’ћѓћ‚›‰ 11" xfId="75"/>
    <cellStyle name="€’ћѓћ‚›‰ 12" xfId="76"/>
    <cellStyle name="€’ћѓћ‚›‰ 2" xfId="77"/>
    <cellStyle name="€’ћѓћ‚›‰ 3" xfId="78"/>
    <cellStyle name="€’ћѓћ‚›‰ 4" xfId="79"/>
    <cellStyle name="€’ћѓћ‚›‰ 5" xfId="80"/>
    <cellStyle name="€’ћѓћ‚›‰ 6" xfId="81"/>
    <cellStyle name="€’ћѓћ‚›‰ 7" xfId="82"/>
    <cellStyle name="€’ћѓћ‚›‰ 8" xfId="83"/>
    <cellStyle name="€’ћѓћ‚›‰ 9" xfId="84"/>
    <cellStyle name="€’ћѓћ‚›‰_02.11.2007" xfId="85"/>
    <cellStyle name="‡ђѓћ‹ћ‚ћљ1" xfId="86"/>
    <cellStyle name="‡ђѓћ‹ћ‚ћљ1 10" xfId="87"/>
    <cellStyle name="‡ђѓћ‹ћ‚ћљ1 11" xfId="88"/>
    <cellStyle name="‡ђѓћ‹ћ‚ћљ1 12" xfId="89"/>
    <cellStyle name="‡ђѓћ‹ћ‚ћљ1 2" xfId="90"/>
    <cellStyle name="‡ђѓћ‹ћ‚ћљ1 3" xfId="91"/>
    <cellStyle name="‡ђѓћ‹ћ‚ћљ1 4" xfId="92"/>
    <cellStyle name="‡ђѓћ‹ћ‚ћљ1 5" xfId="93"/>
    <cellStyle name="‡ђѓћ‹ћ‚ћљ1 6" xfId="94"/>
    <cellStyle name="‡ђѓћ‹ћ‚ћљ1 7" xfId="95"/>
    <cellStyle name="‡ђѓћ‹ћ‚ћљ1 8" xfId="96"/>
    <cellStyle name="‡ђѓћ‹ћ‚ћљ1 9" xfId="97"/>
    <cellStyle name="‡ђѓћ‹ћ‚ћљ1_02.11.2007" xfId="98"/>
    <cellStyle name="‡ђѓћ‹ћ‚ћљ2" xfId="99"/>
    <cellStyle name="‡ђѓћ‹ћ‚ћљ2 10" xfId="100"/>
    <cellStyle name="‡ђѓћ‹ћ‚ћљ2 11" xfId="101"/>
    <cellStyle name="‡ђѓћ‹ћ‚ћљ2 12" xfId="102"/>
    <cellStyle name="‡ђѓћ‹ћ‚ћљ2 2" xfId="103"/>
    <cellStyle name="‡ђѓћ‹ћ‚ћљ2 3" xfId="104"/>
    <cellStyle name="‡ђѓћ‹ћ‚ћљ2 4" xfId="105"/>
    <cellStyle name="‡ђѓћ‹ћ‚ћљ2 5" xfId="106"/>
    <cellStyle name="‡ђѓћ‹ћ‚ћљ2 6" xfId="107"/>
    <cellStyle name="‡ђѓћ‹ћ‚ћљ2 7" xfId="108"/>
    <cellStyle name="‡ђѓћ‹ћ‚ћљ2 8" xfId="109"/>
    <cellStyle name="‡ђѓћ‹ћ‚ћљ2 9" xfId="110"/>
    <cellStyle name="‡ђѓћ‹ћ‚ћљ2_02.11.2007" xfId="111"/>
    <cellStyle name="’ћѓћ‚›‰" xfId="112"/>
    <cellStyle name="" xfId="113"/>
    <cellStyle name="" xfId="114"/>
    <cellStyle name="" xfId="115"/>
    <cellStyle name="" xfId="116"/>
    <cellStyle name="" xfId="117"/>
    <cellStyle name="1" xfId="118"/>
    <cellStyle name="2" xfId="119"/>
    <cellStyle name="1Normal" xfId="120"/>
    <cellStyle name="1Normal 2" xfId="121"/>
    <cellStyle name="1Normal 3" xfId="122"/>
    <cellStyle name="1Normal 4" xfId="123"/>
    <cellStyle name="1Normal 5" xfId="124"/>
    <cellStyle name="1Normal 6" xfId="125"/>
    <cellStyle name="1Normal 7" xfId="126"/>
    <cellStyle name="1Normal 8" xfId="127"/>
    <cellStyle name="1Normal 9" xfId="128"/>
    <cellStyle name="1Normal_02.11.2007" xfId="129"/>
    <cellStyle name="20% - Accent1" xfId="130"/>
    <cellStyle name="20% - Accent2" xfId="131"/>
    <cellStyle name="20% - Accent3" xfId="132"/>
    <cellStyle name="20% - Accent4" xfId="133"/>
    <cellStyle name="20% - Accent5" xfId="134"/>
    <cellStyle name="20% - Accent6" xfId="135"/>
    <cellStyle name="20% - Акцент1 10" xfId="136"/>
    <cellStyle name="20% - Акцент1 11" xfId="137"/>
    <cellStyle name="20% - Акцент1 12" xfId="138"/>
    <cellStyle name="20% - Акцент1 2" xfId="139"/>
    <cellStyle name="20% - Акцент1 3" xfId="140"/>
    <cellStyle name="20% - Акцент1 4" xfId="141"/>
    <cellStyle name="20% - Акцент1 5" xfId="142"/>
    <cellStyle name="20% - Акцент1 6" xfId="143"/>
    <cellStyle name="20% - Акцент1 7" xfId="144"/>
    <cellStyle name="20% - Акцент1 8" xfId="145"/>
    <cellStyle name="20% - Акцент1 9" xfId="146"/>
    <cellStyle name="20% - Акцент2 10" xfId="147"/>
    <cellStyle name="20% - Акцент2 11" xfId="148"/>
    <cellStyle name="20% - Акцент2 12" xfId="149"/>
    <cellStyle name="20% - Акцент2 2" xfId="150"/>
    <cellStyle name="20% - Акцент2 3" xfId="151"/>
    <cellStyle name="20% - Акцент2 4" xfId="152"/>
    <cellStyle name="20% - Акцент2 5" xfId="153"/>
    <cellStyle name="20% - Акцент2 6" xfId="154"/>
    <cellStyle name="20% - Акцент2 7" xfId="155"/>
    <cellStyle name="20% - Акцент2 8" xfId="156"/>
    <cellStyle name="20% - Акцент2 9" xfId="157"/>
    <cellStyle name="20% - Акцент3 10" xfId="158"/>
    <cellStyle name="20% - Акцент3 11" xfId="159"/>
    <cellStyle name="20% - Акцент3 12" xfId="160"/>
    <cellStyle name="20% - Акцент3 2" xfId="161"/>
    <cellStyle name="20% - Акцент3 3" xfId="162"/>
    <cellStyle name="20% - Акцент3 4" xfId="163"/>
    <cellStyle name="20% - Акцент3 5" xfId="164"/>
    <cellStyle name="20% - Акцент3 6" xfId="165"/>
    <cellStyle name="20% - Акцент3 7" xfId="166"/>
    <cellStyle name="20% - Акцент3 8" xfId="167"/>
    <cellStyle name="20% - Акцент3 9" xfId="168"/>
    <cellStyle name="20% - Акцент4 10" xfId="169"/>
    <cellStyle name="20% - Акцент4 11" xfId="170"/>
    <cellStyle name="20% - Акцент4 12" xfId="171"/>
    <cellStyle name="20% - Акцент4 2" xfId="172"/>
    <cellStyle name="20% - Акцент4 3" xfId="173"/>
    <cellStyle name="20% - Акцент4 4" xfId="174"/>
    <cellStyle name="20% - Акцент4 5" xfId="175"/>
    <cellStyle name="20% - Акцент4 6" xfId="176"/>
    <cellStyle name="20% - Акцент4 7" xfId="177"/>
    <cellStyle name="20% - Акцент4 8" xfId="178"/>
    <cellStyle name="20% - Акцент4 9" xfId="179"/>
    <cellStyle name="20% - Акцент5 10" xfId="180"/>
    <cellStyle name="20% - Акцент5 11" xfId="181"/>
    <cellStyle name="20% - Акцент5 12" xfId="182"/>
    <cellStyle name="20% - Акцент5 2" xfId="183"/>
    <cellStyle name="20% - Акцент5 3" xfId="184"/>
    <cellStyle name="20% - Акцент5 4" xfId="185"/>
    <cellStyle name="20% - Акцент5 5" xfId="186"/>
    <cellStyle name="20% - Акцент5 6" xfId="187"/>
    <cellStyle name="20% - Акцент5 7" xfId="188"/>
    <cellStyle name="20% - Акцент5 8" xfId="189"/>
    <cellStyle name="20% - Акцент5 9" xfId="190"/>
    <cellStyle name="20% - Акцент6 10" xfId="191"/>
    <cellStyle name="20% - Акцент6 11" xfId="192"/>
    <cellStyle name="20% - Акцент6 12" xfId="193"/>
    <cellStyle name="20% - Акцент6 2" xfId="194"/>
    <cellStyle name="20% - Акцент6 3" xfId="195"/>
    <cellStyle name="20% - Акцент6 4" xfId="196"/>
    <cellStyle name="20% - Акцент6 5" xfId="197"/>
    <cellStyle name="20% - Акцент6 6" xfId="198"/>
    <cellStyle name="20% - Акцент6 7" xfId="199"/>
    <cellStyle name="20% - Акцент6 8" xfId="200"/>
    <cellStyle name="20% - Акцент6 9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40% - Акцент1 10" xfId="208"/>
    <cellStyle name="40% - Акцент1 11" xfId="209"/>
    <cellStyle name="40% - Акцент1 12" xfId="210"/>
    <cellStyle name="40% - Акцент1 2" xfId="211"/>
    <cellStyle name="40% - Акцент1 3" xfId="212"/>
    <cellStyle name="40% - Акцент1 4" xfId="213"/>
    <cellStyle name="40% - Акцент1 5" xfId="214"/>
    <cellStyle name="40% - Акцент1 6" xfId="215"/>
    <cellStyle name="40% - Акцент1 7" xfId="216"/>
    <cellStyle name="40% - Акцент1 8" xfId="217"/>
    <cellStyle name="40% - Акцент1 9" xfId="218"/>
    <cellStyle name="40% - Акцент2 10" xfId="219"/>
    <cellStyle name="40% - Акцент2 11" xfId="220"/>
    <cellStyle name="40% - Акцент2 12" xfId="221"/>
    <cellStyle name="40% - Акцент2 2" xfId="222"/>
    <cellStyle name="40% - Акцент2 3" xfId="223"/>
    <cellStyle name="40% - Акцент2 4" xfId="224"/>
    <cellStyle name="40% - Акцент2 5" xfId="225"/>
    <cellStyle name="40% - Акцент2 6" xfId="226"/>
    <cellStyle name="40% - Акцент2 7" xfId="227"/>
    <cellStyle name="40% - Акцент2 8" xfId="228"/>
    <cellStyle name="40% - Акцент2 9" xfId="229"/>
    <cellStyle name="40% - Акцент3 10" xfId="230"/>
    <cellStyle name="40% - Акцент3 11" xfId="231"/>
    <cellStyle name="40% - Акцент3 12" xfId="232"/>
    <cellStyle name="40% - Акцент3 2" xfId="233"/>
    <cellStyle name="40% - Акцент3 3" xfId="234"/>
    <cellStyle name="40% - Акцент3 4" xfId="235"/>
    <cellStyle name="40% - Акцент3 5" xfId="236"/>
    <cellStyle name="40% - Акцент3 6" xfId="237"/>
    <cellStyle name="40% - Акцент3 7" xfId="238"/>
    <cellStyle name="40% - Акцент3 8" xfId="239"/>
    <cellStyle name="40% - Акцент3 9" xfId="240"/>
    <cellStyle name="40% - Акцент4 10" xfId="241"/>
    <cellStyle name="40% - Акцент4 11" xfId="242"/>
    <cellStyle name="40% - Акцент4 12" xfId="243"/>
    <cellStyle name="40% - Акцент4 2" xfId="244"/>
    <cellStyle name="40% - Акцент4 3" xfId="245"/>
    <cellStyle name="40% - Акцент4 4" xfId="246"/>
    <cellStyle name="40% - Акцент4 5" xfId="247"/>
    <cellStyle name="40% - Акцент4 6" xfId="248"/>
    <cellStyle name="40% - Акцент4 7" xfId="249"/>
    <cellStyle name="40% - Акцент4 8" xfId="250"/>
    <cellStyle name="40% - Акцент4 9" xfId="251"/>
    <cellStyle name="40% - Акцент5 10" xfId="252"/>
    <cellStyle name="40% - Акцент5 11" xfId="253"/>
    <cellStyle name="40% - Акцент5 12" xfId="254"/>
    <cellStyle name="40% - Акцент5 2" xfId="255"/>
    <cellStyle name="40% - Акцент5 3" xfId="256"/>
    <cellStyle name="40% - Акцент5 4" xfId="257"/>
    <cellStyle name="40% - Акцент5 5" xfId="258"/>
    <cellStyle name="40% - Акцент5 6" xfId="259"/>
    <cellStyle name="40% - Акцент5 7" xfId="260"/>
    <cellStyle name="40% - Акцент5 8" xfId="261"/>
    <cellStyle name="40% - Акцент5 9" xfId="262"/>
    <cellStyle name="40% - Акцент6 10" xfId="263"/>
    <cellStyle name="40% - Акцент6 11" xfId="264"/>
    <cellStyle name="40% - Акцент6 12" xfId="265"/>
    <cellStyle name="40% - Акцент6 2" xfId="266"/>
    <cellStyle name="40% - Акцент6 3" xfId="267"/>
    <cellStyle name="40% - Акцент6 4" xfId="268"/>
    <cellStyle name="40% - Акцент6 5" xfId="269"/>
    <cellStyle name="40% - Акцент6 6" xfId="270"/>
    <cellStyle name="40% - Акцент6 7" xfId="271"/>
    <cellStyle name="40% - Акцент6 8" xfId="272"/>
    <cellStyle name="40% - Акцент6 9" xfId="273"/>
    <cellStyle name="60% - Accent1" xfId="274"/>
    <cellStyle name="60% - Accent2" xfId="275"/>
    <cellStyle name="60% - Accent3" xfId="276"/>
    <cellStyle name="60% - Accent4" xfId="277"/>
    <cellStyle name="60% - Accent5" xfId="278"/>
    <cellStyle name="60% - Accent6" xfId="279"/>
    <cellStyle name="60% - Акцент1 10" xfId="280"/>
    <cellStyle name="60% - Акцент1 11" xfId="281"/>
    <cellStyle name="60% - Акцент1 12" xfId="282"/>
    <cellStyle name="60% - Акцент1 2" xfId="283"/>
    <cellStyle name="60% - Акцент1 3" xfId="284"/>
    <cellStyle name="60% - Акцент1 4" xfId="285"/>
    <cellStyle name="60% - Акцент1 5" xfId="286"/>
    <cellStyle name="60% - Акцент1 6" xfId="287"/>
    <cellStyle name="60% - Акцент1 7" xfId="288"/>
    <cellStyle name="60% - Акцент1 8" xfId="289"/>
    <cellStyle name="60% - Акцент1 9" xfId="290"/>
    <cellStyle name="60% - Акцент2 10" xfId="291"/>
    <cellStyle name="60% - Акцент2 11" xfId="292"/>
    <cellStyle name="60% - Акцент2 12" xfId="293"/>
    <cellStyle name="60% - Акцент2 2" xfId="294"/>
    <cellStyle name="60% - Акцент2 3" xfId="295"/>
    <cellStyle name="60% - Акцент2 4" xfId="296"/>
    <cellStyle name="60% - Акцент2 5" xfId="297"/>
    <cellStyle name="60% - Акцент2 6" xfId="298"/>
    <cellStyle name="60% - Акцент2 7" xfId="299"/>
    <cellStyle name="60% - Акцент2 8" xfId="300"/>
    <cellStyle name="60% - Акцент2 9" xfId="301"/>
    <cellStyle name="60% - Акцент3 10" xfId="302"/>
    <cellStyle name="60% - Акцент3 11" xfId="303"/>
    <cellStyle name="60% - Акцент3 12" xfId="304"/>
    <cellStyle name="60% - Акцент3 2" xfId="305"/>
    <cellStyle name="60% - Акцент3 3" xfId="306"/>
    <cellStyle name="60% - Акцент3 4" xfId="307"/>
    <cellStyle name="60% - Акцент3 5" xfId="308"/>
    <cellStyle name="60% - Акцент3 6" xfId="309"/>
    <cellStyle name="60% - Акцент3 7" xfId="310"/>
    <cellStyle name="60% - Акцент3 8" xfId="311"/>
    <cellStyle name="60% - Акцент3 9" xfId="312"/>
    <cellStyle name="60% - Акцент4 10" xfId="313"/>
    <cellStyle name="60% - Акцент4 11" xfId="314"/>
    <cellStyle name="60% - Акцент4 12" xfId="315"/>
    <cellStyle name="60% - Акцент4 2" xfId="316"/>
    <cellStyle name="60% - Акцент4 3" xfId="317"/>
    <cellStyle name="60% - Акцент4 4" xfId="318"/>
    <cellStyle name="60% - Акцент4 5" xfId="319"/>
    <cellStyle name="60% - Акцент4 6" xfId="320"/>
    <cellStyle name="60% - Акцент4 7" xfId="321"/>
    <cellStyle name="60% - Акцент4 8" xfId="322"/>
    <cellStyle name="60% - Акцент4 9" xfId="323"/>
    <cellStyle name="60% - Акцент5 10" xfId="324"/>
    <cellStyle name="60% - Акцент5 11" xfId="325"/>
    <cellStyle name="60% - Акцент5 12" xfId="326"/>
    <cellStyle name="60% - Акцент5 2" xfId="327"/>
    <cellStyle name="60% - Акцент5 3" xfId="328"/>
    <cellStyle name="60% - Акцент5 4" xfId="329"/>
    <cellStyle name="60% - Акцент5 5" xfId="330"/>
    <cellStyle name="60% - Акцент5 6" xfId="331"/>
    <cellStyle name="60% - Акцент5 7" xfId="332"/>
    <cellStyle name="60% - Акцент5 8" xfId="333"/>
    <cellStyle name="60% - Акцент5 9" xfId="334"/>
    <cellStyle name="60% - Акцент6 10" xfId="335"/>
    <cellStyle name="60% - Акцент6 11" xfId="336"/>
    <cellStyle name="60% - Акцент6 12" xfId="337"/>
    <cellStyle name="60% - Акцент6 2" xfId="338"/>
    <cellStyle name="60% - Акцент6 3" xfId="339"/>
    <cellStyle name="60% - Акцент6 4" xfId="340"/>
    <cellStyle name="60% - Акцент6 5" xfId="341"/>
    <cellStyle name="60% - Акцент6 6" xfId="342"/>
    <cellStyle name="60% - Акцент6 7" xfId="343"/>
    <cellStyle name="60% - Акцент6 8" xfId="344"/>
    <cellStyle name="60% - Акцент6 9" xfId="345"/>
    <cellStyle name="Aaia?iue" xfId="346"/>
    <cellStyle name="Aaia?iue [0]" xfId="347"/>
    <cellStyle name="Aaia?iue_,, 255 якуни" xfId="348"/>
    <cellStyle name="Accent1" xfId="349"/>
    <cellStyle name="Accent1 - 20%" xfId="350"/>
    <cellStyle name="Accent1 - 40%" xfId="351"/>
    <cellStyle name="Accent1 - 60%" xfId="352"/>
    <cellStyle name="Accent1_прил№7" xfId="353"/>
    <cellStyle name="Accent2" xfId="354"/>
    <cellStyle name="Accent2 - 20%" xfId="355"/>
    <cellStyle name="Accent2 - 40%" xfId="356"/>
    <cellStyle name="Accent2 - 60%" xfId="357"/>
    <cellStyle name="Accent2_прил№7" xfId="358"/>
    <cellStyle name="Accent3" xfId="359"/>
    <cellStyle name="Accent3 - 20%" xfId="360"/>
    <cellStyle name="Accent3 - 40%" xfId="361"/>
    <cellStyle name="Accent3 - 60%" xfId="362"/>
    <cellStyle name="Accent3_прил№7" xfId="363"/>
    <cellStyle name="Accent4" xfId="364"/>
    <cellStyle name="Accent4 - 20%" xfId="365"/>
    <cellStyle name="Accent4 - 40%" xfId="366"/>
    <cellStyle name="Accent4 - 60%" xfId="367"/>
    <cellStyle name="Accent4_прил№7" xfId="368"/>
    <cellStyle name="Accent5" xfId="369"/>
    <cellStyle name="Accent5 - 20%" xfId="370"/>
    <cellStyle name="Accent5 - 40%" xfId="371"/>
    <cellStyle name="Accent5 - 60%" xfId="372"/>
    <cellStyle name="Accent5_прил№7" xfId="373"/>
    <cellStyle name="Accent6" xfId="374"/>
    <cellStyle name="Accent6 - 20%" xfId="375"/>
    <cellStyle name="Accent6 - 40%" xfId="376"/>
    <cellStyle name="Accent6 - 60%" xfId="377"/>
    <cellStyle name="Accent6_прил№7" xfId="378"/>
    <cellStyle name="Acdldnnueer" xfId="379"/>
    <cellStyle name="Alilciue [0]_ 2003 aia" xfId="380"/>
    <cellStyle name="Alilciue_ 2003 aia" xfId="381"/>
    <cellStyle name="Bad" xfId="382"/>
    <cellStyle name="Calculation" xfId="383"/>
    <cellStyle name="Check Cell" xfId="384"/>
    <cellStyle name="Comma" xfId="385"/>
    <cellStyle name="Comma [0]_Sheet1 (2)" xfId="386"/>
    <cellStyle name="Comma_Balance" xfId="387"/>
    <cellStyle name="Comma0" xfId="388"/>
    <cellStyle name="Comma0 10" xfId="389"/>
    <cellStyle name="Comma0 2" xfId="390"/>
    <cellStyle name="Comma0 3" xfId="391"/>
    <cellStyle name="Comma0 4" xfId="392"/>
    <cellStyle name="Comma0 5" xfId="393"/>
    <cellStyle name="Comma0 6" xfId="394"/>
    <cellStyle name="Comma0 7" xfId="395"/>
    <cellStyle name="Comma0 8" xfId="396"/>
    <cellStyle name="Comma0 9" xfId="397"/>
    <cellStyle name="Comma0_NGMK" xfId="398"/>
    <cellStyle name="Currency" xfId="399"/>
    <cellStyle name="Currency [0]_Assump." xfId="400"/>
    <cellStyle name="Currency_Assump." xfId="401"/>
    <cellStyle name="Currency0" xfId="402"/>
    <cellStyle name="Currency0 10" xfId="403"/>
    <cellStyle name="Currency0 2" xfId="404"/>
    <cellStyle name="Currency0 3" xfId="405"/>
    <cellStyle name="Currency0 4" xfId="406"/>
    <cellStyle name="Currency0 5" xfId="407"/>
    <cellStyle name="Currency0 6" xfId="408"/>
    <cellStyle name="Currency0 7" xfId="409"/>
    <cellStyle name="Currency0 8" xfId="410"/>
    <cellStyle name="Currency0 9" xfId="411"/>
    <cellStyle name="Currency0_NGMK" xfId="412"/>
    <cellStyle name="Date" xfId="413"/>
    <cellStyle name="Date 2" xfId="414"/>
    <cellStyle name="Date 3" xfId="415"/>
    <cellStyle name="Date 4" xfId="416"/>
    <cellStyle name="Date 5" xfId="417"/>
    <cellStyle name="Date 6" xfId="418"/>
    <cellStyle name="Date 7" xfId="419"/>
    <cellStyle name="Date 8" xfId="420"/>
    <cellStyle name="Date 9" xfId="421"/>
    <cellStyle name="Date_NGMK" xfId="422"/>
    <cellStyle name="Emphasis 1" xfId="423"/>
    <cellStyle name="Emphasis 2" xfId="424"/>
    <cellStyle name="Emphasis 3" xfId="425"/>
    <cellStyle name="Euro" xfId="426"/>
    <cellStyle name="Explanatory Text" xfId="427"/>
    <cellStyle name="Fixed" xfId="428"/>
    <cellStyle name="Fixed 2" xfId="429"/>
    <cellStyle name="Fixed 3" xfId="430"/>
    <cellStyle name="Fixed 4" xfId="431"/>
    <cellStyle name="Fixed 5" xfId="432"/>
    <cellStyle name="Fixed 6" xfId="433"/>
    <cellStyle name="Fixed 7" xfId="434"/>
    <cellStyle name="Fixed 8" xfId="435"/>
    <cellStyle name="Fixed 9" xfId="436"/>
    <cellStyle name="Fixed_NGMK" xfId="437"/>
    <cellStyle name="Good" xfId="438"/>
    <cellStyle name="Heading 1" xfId="439"/>
    <cellStyle name="Heading 1 2" xfId="440"/>
    <cellStyle name="Heading 1 3" xfId="441"/>
    <cellStyle name="Heading 1 4" xfId="442"/>
    <cellStyle name="Heading 1 5" xfId="443"/>
    <cellStyle name="Heading 1 6" xfId="444"/>
    <cellStyle name="Heading 1 7" xfId="445"/>
    <cellStyle name="Heading 1 8" xfId="446"/>
    <cellStyle name="Heading 1 9" xfId="447"/>
    <cellStyle name="Heading 1_NGMK" xfId="448"/>
    <cellStyle name="Heading 2" xfId="449"/>
    <cellStyle name="Heading 2 2" xfId="450"/>
    <cellStyle name="Heading 2 3" xfId="451"/>
    <cellStyle name="Heading 2 4" xfId="452"/>
    <cellStyle name="Heading 2 5" xfId="453"/>
    <cellStyle name="Heading 2 6" xfId="454"/>
    <cellStyle name="Heading 2 7" xfId="455"/>
    <cellStyle name="Heading 2 8" xfId="456"/>
    <cellStyle name="Heading 2 9" xfId="457"/>
    <cellStyle name="Heading 2_NGMK" xfId="458"/>
    <cellStyle name="Heading 3" xfId="459"/>
    <cellStyle name="Heading 4" xfId="460"/>
    <cellStyle name="I?ioaioiue" xfId="461"/>
    <cellStyle name="I`u?iue_Deri98_D" xfId="462"/>
    <cellStyle name="Iau?iue" xfId="463"/>
    <cellStyle name="Ineduararr?n? acdldnnueer" xfId="464"/>
    <cellStyle name="Input" xfId="465"/>
    <cellStyle name="Linked Cell" xfId="466"/>
    <cellStyle name="Neutral" xfId="467"/>
    <cellStyle name="Norma11l" xfId="468"/>
    <cellStyle name="Norma11l 2" xfId="469"/>
    <cellStyle name="Norma11l 3" xfId="470"/>
    <cellStyle name="Norma11l 4" xfId="471"/>
    <cellStyle name="Norma11l 5" xfId="472"/>
    <cellStyle name="Norma11l 6" xfId="473"/>
    <cellStyle name="Norma11l 7" xfId="474"/>
    <cellStyle name="Norma11l 8" xfId="475"/>
    <cellStyle name="Norma11l 9" xfId="476"/>
    <cellStyle name="Norma11l_02.11.2007" xfId="477"/>
    <cellStyle name="normal" xfId="478"/>
    <cellStyle name="normal 10" xfId="479"/>
    <cellStyle name="normal 2" xfId="480"/>
    <cellStyle name="normal 3" xfId="481"/>
    <cellStyle name="normal 4" xfId="482"/>
    <cellStyle name="normal 5" xfId="483"/>
    <cellStyle name="normal 6" xfId="484"/>
    <cellStyle name="normal 7" xfId="485"/>
    <cellStyle name="normal 8" xfId="486"/>
    <cellStyle name="normal 9" xfId="487"/>
    <cellStyle name="Normal_2003 6 ойлик хисоботлари xls" xfId="488"/>
    <cellStyle name="Note" xfId="489"/>
    <cellStyle name="Nun??c [0]_ 2003 aia" xfId="490"/>
    <cellStyle name="Nun??c_ 2003 aia" xfId="491"/>
    <cellStyle name="Ociriniaue [0]_1" xfId="492"/>
    <cellStyle name="Ociriniaue_1" xfId="493"/>
    <cellStyle name="Oeiainiaue" xfId="494"/>
    <cellStyle name="Oeiainiaue [0]" xfId="495"/>
    <cellStyle name="Oeiainiaue_,, 255 якуни" xfId="496"/>
    <cellStyle name="Output" xfId="497"/>
    <cellStyle name="Percent" xfId="498"/>
    <cellStyle name="s]_x000d__x000a_;load=rrtsklst.exe_x000d__x000a_Beep=yes_x000d__x000a_NullPort=None_x000d__x000a_BorderWidth=3_x000d__x000a_CursorBlinkRate=530_x000d__x000a_DoubleClickSpeed=452_x000d__x000a_Programs=com" xfId="499"/>
    <cellStyle name="Sheet Title" xfId="500"/>
    <cellStyle name="Title" xfId="501"/>
    <cellStyle name="Total" xfId="502"/>
    <cellStyle name="Total 2" xfId="503"/>
    <cellStyle name="Total 3" xfId="504"/>
    <cellStyle name="Total 4" xfId="505"/>
    <cellStyle name="Total 5" xfId="506"/>
    <cellStyle name="Total 6" xfId="507"/>
    <cellStyle name="Total 7" xfId="508"/>
    <cellStyle name="Total 8" xfId="509"/>
    <cellStyle name="Total 9" xfId="510"/>
    <cellStyle name="Total_NGMK" xfId="511"/>
    <cellStyle name="Warning Text" xfId="512"/>
    <cellStyle name="Акцент1 10" xfId="513"/>
    <cellStyle name="Акцент1 11" xfId="514"/>
    <cellStyle name="Акцент1 12" xfId="515"/>
    <cellStyle name="Акцент1 2" xfId="516"/>
    <cellStyle name="Акцент1 3" xfId="517"/>
    <cellStyle name="Акцент1 4" xfId="518"/>
    <cellStyle name="Акцент1 5" xfId="519"/>
    <cellStyle name="Акцент1 6" xfId="520"/>
    <cellStyle name="Акцент1 7" xfId="521"/>
    <cellStyle name="Акцент1 8" xfId="522"/>
    <cellStyle name="Акцент1 9" xfId="523"/>
    <cellStyle name="Акцент2 10" xfId="524"/>
    <cellStyle name="Акцент2 11" xfId="525"/>
    <cellStyle name="Акцент2 12" xfId="526"/>
    <cellStyle name="Акцент2 2" xfId="527"/>
    <cellStyle name="Акцент2 3" xfId="528"/>
    <cellStyle name="Акцент2 4" xfId="529"/>
    <cellStyle name="Акцент2 5" xfId="530"/>
    <cellStyle name="Акцент2 6" xfId="531"/>
    <cellStyle name="Акцент2 7" xfId="532"/>
    <cellStyle name="Акцент2 8" xfId="533"/>
    <cellStyle name="Акцент2 9" xfId="534"/>
    <cellStyle name="Акцент3 10" xfId="535"/>
    <cellStyle name="Акцент3 11" xfId="536"/>
    <cellStyle name="Акцент3 12" xfId="537"/>
    <cellStyle name="Акцент3 2" xfId="538"/>
    <cellStyle name="Акцент3 3" xfId="539"/>
    <cellStyle name="Акцент3 4" xfId="540"/>
    <cellStyle name="Акцент3 5" xfId="541"/>
    <cellStyle name="Акцент3 6" xfId="542"/>
    <cellStyle name="Акцент3 7" xfId="543"/>
    <cellStyle name="Акцент3 8" xfId="544"/>
    <cellStyle name="Акцент3 9" xfId="545"/>
    <cellStyle name="Акцент4 10" xfId="546"/>
    <cellStyle name="Акцент4 11" xfId="547"/>
    <cellStyle name="Акцент4 12" xfId="548"/>
    <cellStyle name="Акцент4 2" xfId="549"/>
    <cellStyle name="Акцент4 3" xfId="550"/>
    <cellStyle name="Акцент4 4" xfId="551"/>
    <cellStyle name="Акцент4 5" xfId="552"/>
    <cellStyle name="Акцент4 6" xfId="553"/>
    <cellStyle name="Акцент4 7" xfId="554"/>
    <cellStyle name="Акцент4 8" xfId="555"/>
    <cellStyle name="Акцент4 9" xfId="556"/>
    <cellStyle name="Акцент5 10" xfId="557"/>
    <cellStyle name="Акцент5 11" xfId="558"/>
    <cellStyle name="Акцент5 12" xfId="559"/>
    <cellStyle name="Акцент5 2" xfId="560"/>
    <cellStyle name="Акцент5 3" xfId="561"/>
    <cellStyle name="Акцент5 4" xfId="562"/>
    <cellStyle name="Акцент5 5" xfId="563"/>
    <cellStyle name="Акцент5 6" xfId="564"/>
    <cellStyle name="Акцент5 7" xfId="565"/>
    <cellStyle name="Акцент5 8" xfId="566"/>
    <cellStyle name="Акцент5 9" xfId="567"/>
    <cellStyle name="Акцент6 10" xfId="568"/>
    <cellStyle name="Акцент6 11" xfId="569"/>
    <cellStyle name="Акцент6 12" xfId="570"/>
    <cellStyle name="Акцент6 2" xfId="571"/>
    <cellStyle name="Акцент6 3" xfId="572"/>
    <cellStyle name="Акцент6 4" xfId="573"/>
    <cellStyle name="Акцент6 5" xfId="574"/>
    <cellStyle name="Акцент6 6" xfId="575"/>
    <cellStyle name="Акцент6 7" xfId="576"/>
    <cellStyle name="Акцент6 8" xfId="577"/>
    <cellStyle name="Акцент6 9" xfId="578"/>
    <cellStyle name="Баланс ИПК &quot;ШАРК&quot; (в рублях)" xfId="579"/>
    <cellStyle name="Баланс ИПК &quot;ШАРК&quot; (в рублях) 10" xfId="580"/>
    <cellStyle name="Баланс ИПК &quot;ШАРК&quot; (в рублях) 11" xfId="581"/>
    <cellStyle name="Баланс ИПК &quot;ШАРК&quot; (в рублях) 2" xfId="582"/>
    <cellStyle name="Баланс ИПК &quot;ШАРК&quot; (в рублях) 3" xfId="583"/>
    <cellStyle name="Баланс ИПК &quot;ШАРК&quot; (в рублях) 4" xfId="584"/>
    <cellStyle name="Баланс ИПК &quot;ШАРК&quot; (в рублях) 5" xfId="585"/>
    <cellStyle name="Баланс ИПК &quot;ШАРК&quot; (в рублях) 6" xfId="586"/>
    <cellStyle name="Баланс ИПК &quot;ШАРК&quot; (в рублях) 7" xfId="587"/>
    <cellStyle name="Баланс ИПК &quot;ШАРК&quot; (в рублях) 8" xfId="588"/>
    <cellStyle name="Баланс ИПК &quot;ШАРК&quot; (в рублях) 9" xfId="589"/>
    <cellStyle name="Баланс ИПК &quot;ШАРК&quot; (в рублях)_02.11.2007" xfId="590"/>
    <cellStyle name="Ввод  10" xfId="591"/>
    <cellStyle name="Ввод  11" xfId="592"/>
    <cellStyle name="Ввод  12" xfId="593"/>
    <cellStyle name="Ввод  2" xfId="594"/>
    <cellStyle name="Ввод  3" xfId="595"/>
    <cellStyle name="Ввод  4" xfId="596"/>
    <cellStyle name="Ввод  5" xfId="597"/>
    <cellStyle name="Ввод  6" xfId="598"/>
    <cellStyle name="Ввод  7" xfId="599"/>
    <cellStyle name="Ввод  8" xfId="600"/>
    <cellStyle name="Ввод  9" xfId="601"/>
    <cellStyle name="Вывод 10" xfId="602"/>
    <cellStyle name="Вывод 11" xfId="603"/>
    <cellStyle name="Вывод 12" xfId="604"/>
    <cellStyle name="Вывод 2" xfId="605"/>
    <cellStyle name="Вывод 3" xfId="606"/>
    <cellStyle name="Вывод 4" xfId="607"/>
    <cellStyle name="Вывод 5" xfId="608"/>
    <cellStyle name="Вывод 6" xfId="609"/>
    <cellStyle name="Вывод 7" xfId="610"/>
    <cellStyle name="Вывод 8" xfId="611"/>
    <cellStyle name="Вывод 9" xfId="612"/>
    <cellStyle name="Вычисление 10" xfId="613"/>
    <cellStyle name="Вычисление 11" xfId="614"/>
    <cellStyle name="Вычисление 12" xfId="615"/>
    <cellStyle name="Вычисление 2" xfId="616"/>
    <cellStyle name="Вычисление 3" xfId="617"/>
    <cellStyle name="Вычисление 4" xfId="618"/>
    <cellStyle name="Вычисление 5" xfId="619"/>
    <cellStyle name="Вычисление 6" xfId="620"/>
    <cellStyle name="Вычисление 7" xfId="621"/>
    <cellStyle name="Вычисление 8" xfId="622"/>
    <cellStyle name="Вычисление 9" xfId="623"/>
    <cellStyle name="Дата" xfId="624"/>
    <cellStyle name="Денежный 2" xfId="625"/>
    <cellStyle name="Денежный 3" xfId="626"/>
    <cellStyle name="ельводхоз" xfId="627"/>
    <cellStyle name="Заголовок" xfId="628"/>
    <cellStyle name="Заголовок 1 10" xfId="629"/>
    <cellStyle name="Заголовок 1 11" xfId="630"/>
    <cellStyle name="Заголовок 1 12" xfId="631"/>
    <cellStyle name="Заголовок 1 2" xfId="632"/>
    <cellStyle name="Заголовок 1 3" xfId="633"/>
    <cellStyle name="Заголовок 1 4" xfId="634"/>
    <cellStyle name="Заголовок 1 5" xfId="635"/>
    <cellStyle name="Заголовок 1 6" xfId="636"/>
    <cellStyle name="Заголовок 1 7" xfId="637"/>
    <cellStyle name="Заголовок 1 8" xfId="638"/>
    <cellStyle name="Заголовок 1 9" xfId="639"/>
    <cellStyle name="Заголовок 2 10" xfId="640"/>
    <cellStyle name="Заголовок 2 11" xfId="641"/>
    <cellStyle name="Заголовок 2 12" xfId="642"/>
    <cellStyle name="Заголовок 2 2" xfId="643"/>
    <cellStyle name="Заголовок 2 3" xfId="644"/>
    <cellStyle name="Заголовок 2 4" xfId="645"/>
    <cellStyle name="Заголовок 2 5" xfId="646"/>
    <cellStyle name="Заголовок 2 6" xfId="647"/>
    <cellStyle name="Заголовок 2 7" xfId="648"/>
    <cellStyle name="Заголовок 2 8" xfId="649"/>
    <cellStyle name="Заголовок 2 9" xfId="650"/>
    <cellStyle name="Заголовок 3 10" xfId="651"/>
    <cellStyle name="Заголовок 3 11" xfId="652"/>
    <cellStyle name="Заголовок 3 12" xfId="653"/>
    <cellStyle name="Заголовок 3 2" xfId="654"/>
    <cellStyle name="Заголовок 3 3" xfId="655"/>
    <cellStyle name="Заголовок 3 4" xfId="656"/>
    <cellStyle name="Заголовок 3 5" xfId="657"/>
    <cellStyle name="Заголовок 3 6" xfId="658"/>
    <cellStyle name="Заголовок 3 7" xfId="659"/>
    <cellStyle name="Заголовок 3 8" xfId="660"/>
    <cellStyle name="Заголовок 3 9" xfId="661"/>
    <cellStyle name="Заголовок 4 10" xfId="662"/>
    <cellStyle name="Заголовок 4 11" xfId="663"/>
    <cellStyle name="Заголовок 4 12" xfId="664"/>
    <cellStyle name="Заголовок 4 2" xfId="665"/>
    <cellStyle name="Заголовок 4 3" xfId="666"/>
    <cellStyle name="Заголовок 4 4" xfId="667"/>
    <cellStyle name="Заголовок 4 5" xfId="668"/>
    <cellStyle name="Заголовок 4 6" xfId="669"/>
    <cellStyle name="Заголовок 4 7" xfId="670"/>
    <cellStyle name="Заголовок 4 8" xfId="671"/>
    <cellStyle name="Заголовок 4 9" xfId="672"/>
    <cellStyle name="Итог 10" xfId="673"/>
    <cellStyle name="Итог 11" xfId="674"/>
    <cellStyle name="Итог 12" xfId="675"/>
    <cellStyle name="Итог 2" xfId="676"/>
    <cellStyle name="Итог 3" xfId="677"/>
    <cellStyle name="Итог 4" xfId="678"/>
    <cellStyle name="Итог 5" xfId="679"/>
    <cellStyle name="Итог 6" xfId="680"/>
    <cellStyle name="Итог 7" xfId="681"/>
    <cellStyle name="Итог 8" xfId="682"/>
    <cellStyle name="Итог 9" xfId="683"/>
    <cellStyle name="Контрольная ячейка 10" xfId="684"/>
    <cellStyle name="Контрольная ячейка 11" xfId="685"/>
    <cellStyle name="Контрольная ячейка 12" xfId="686"/>
    <cellStyle name="Контрольная ячейка 2" xfId="687"/>
    <cellStyle name="Контрольная ячейка 3" xfId="688"/>
    <cellStyle name="Контрольная ячейка 4" xfId="689"/>
    <cellStyle name="Контрольная ячейка 5" xfId="690"/>
    <cellStyle name="Контрольная ячейка 6" xfId="691"/>
    <cellStyle name="Контрольная ячейка 7" xfId="692"/>
    <cellStyle name="Контрольная ячейка 8" xfId="693"/>
    <cellStyle name="Контрольная ячейка 9" xfId="694"/>
    <cellStyle name="Название 10" xfId="695"/>
    <cellStyle name="Название 11" xfId="696"/>
    <cellStyle name="Название 12" xfId="697"/>
    <cellStyle name="Название 13" xfId="698"/>
    <cellStyle name="Название 2" xfId="699"/>
    <cellStyle name="Название 3" xfId="700"/>
    <cellStyle name="Название 4" xfId="701"/>
    <cellStyle name="Название 5" xfId="702"/>
    <cellStyle name="Название 6" xfId="703"/>
    <cellStyle name="Название 7" xfId="704"/>
    <cellStyle name="Название 8" xfId="705"/>
    <cellStyle name="Название 9" xfId="706"/>
    <cellStyle name="Нейтральный 10" xfId="707"/>
    <cellStyle name="Нейтральный 11" xfId="708"/>
    <cellStyle name="Нейтральный 12" xfId="709"/>
    <cellStyle name="Нейтральный 2" xfId="710"/>
    <cellStyle name="Нейтральный 3" xfId="711"/>
    <cellStyle name="Нейтральный 4" xfId="712"/>
    <cellStyle name="Нейтральный 5" xfId="713"/>
    <cellStyle name="Нейтральный 6" xfId="714"/>
    <cellStyle name="Нейтральный 7" xfId="715"/>
    <cellStyle name="Нейтральный 8" xfId="716"/>
    <cellStyle name="Нейтральный 9" xfId="717"/>
    <cellStyle name="Обычный" xfId="0" builtinId="0"/>
    <cellStyle name="Обычный (+/-)" xfId="718"/>
    <cellStyle name="Обычный 10" xfId="719"/>
    <cellStyle name="Обычный 11" xfId="720"/>
    <cellStyle name="Обычный 11 2" xfId="721"/>
    <cellStyle name="Обычный 12" xfId="722"/>
    <cellStyle name="Обычный 13" xfId="723"/>
    <cellStyle name="Обычный 14" xfId="724"/>
    <cellStyle name="Обычный 15" xfId="725"/>
    <cellStyle name="Обычный 16" xfId="726"/>
    <cellStyle name="Обычный 16 2" xfId="727"/>
    <cellStyle name="Обычный 16_Иловалар" xfId="728"/>
    <cellStyle name="Обычный 17" xfId="729"/>
    <cellStyle name="Обычный 18" xfId="730"/>
    <cellStyle name="Обычный 19" xfId="731"/>
    <cellStyle name="Обычный 2" xfId="1"/>
    <cellStyle name="Обычный 2 10" xfId="732"/>
    <cellStyle name="Обычный 2 11" xfId="733"/>
    <cellStyle name="Обычный 2 12" xfId="734"/>
    <cellStyle name="Обычный 2 13" xfId="735"/>
    <cellStyle name="Обычный 2 14" xfId="736"/>
    <cellStyle name="Обычный 2 15" xfId="737"/>
    <cellStyle name="Обычный 2 16" xfId="738"/>
    <cellStyle name="Обычный 2 17" xfId="739"/>
    <cellStyle name="Обычный 2 18" xfId="740"/>
    <cellStyle name="Обычный 2 19" xfId="741"/>
    <cellStyle name="Обычный 2 2" xfId="742"/>
    <cellStyle name="Обычный 2 2 2" xfId="743"/>
    <cellStyle name="Обычный 2 2 3" xfId="744"/>
    <cellStyle name="Обычный 2 2 4" xfId="745"/>
    <cellStyle name="Обычный 2 2 5" xfId="746"/>
    <cellStyle name="Обычный 2 2_02.11.2007" xfId="747"/>
    <cellStyle name="Обычный 2 3" xfId="748"/>
    <cellStyle name="Обычный 2 3 2" xfId="749"/>
    <cellStyle name="Обычный 2 3_Иловалар" xfId="750"/>
    <cellStyle name="Обычный 2 4" xfId="751"/>
    <cellStyle name="Обычный 2 5" xfId="752"/>
    <cellStyle name="Обычный 2 6" xfId="753"/>
    <cellStyle name="Обычный 2 7" xfId="754"/>
    <cellStyle name="Обычный 2 8" xfId="755"/>
    <cellStyle name="Обычный 2 9" xfId="756"/>
    <cellStyle name="Обычный 2_02.11.2007" xfId="757"/>
    <cellStyle name="Обычный 20" xfId="758"/>
    <cellStyle name="Обычный 21" xfId="759"/>
    <cellStyle name="Обычный 22" xfId="760"/>
    <cellStyle name="Обычный 23" xfId="761"/>
    <cellStyle name="Обычный 24" xfId="762"/>
    <cellStyle name="Обычный 25" xfId="763"/>
    <cellStyle name="Обычный 26" xfId="764"/>
    <cellStyle name="Обычный 27" xfId="765"/>
    <cellStyle name="Обычный 28" xfId="766"/>
    <cellStyle name="Обычный 29" xfId="767"/>
    <cellStyle name="Обычный 3" xfId="768"/>
    <cellStyle name="Обычный 3 2" xfId="769"/>
    <cellStyle name="Обычный 3 2 2" xfId="770"/>
    <cellStyle name="Обычный 3 2 2 2" xfId="771"/>
    <cellStyle name="Обычный 3 2 2_паспорт локализации холодильников 2012г версия для Р.М " xfId="772"/>
    <cellStyle name="Обычный 3 2 3" xfId="773"/>
    <cellStyle name="Обычный 3 2_паспорт локализации холодильников 2012г версия для Р.М " xfId="774"/>
    <cellStyle name="Обычный 3 3" xfId="775"/>
    <cellStyle name="Обычный 3_Сино-308 15.12.10" xfId="776"/>
    <cellStyle name="Обычный 30" xfId="777"/>
    <cellStyle name="Обычный 31" xfId="778"/>
    <cellStyle name="Обычный 4" xfId="779"/>
    <cellStyle name="Обычный 4 2" xfId="780"/>
    <cellStyle name="Обычный 4 2 2" xfId="781"/>
    <cellStyle name="Обычный 4 2 3" xfId="782"/>
    <cellStyle name="Обычный 4 2_паспорт локализации холодильников 2012г версия для Р.М " xfId="783"/>
    <cellStyle name="Обычный 4 3" xfId="784"/>
    <cellStyle name="Обычный 4 4" xfId="785"/>
    <cellStyle name="Обычный 4 5" xfId="786"/>
    <cellStyle name="Обычный 4 6" xfId="787"/>
    <cellStyle name="Обычный 5" xfId="788"/>
    <cellStyle name="Обычный 5 2" xfId="789"/>
    <cellStyle name="Обычный 5 3" xfId="790"/>
    <cellStyle name="Обычный 5_паспорт локализации холодильников 2012г версия для Р.М " xfId="791"/>
    <cellStyle name="Обычный 6" xfId="792"/>
    <cellStyle name="Обычный 6 2" xfId="793"/>
    <cellStyle name="Обычный 7" xfId="794"/>
    <cellStyle name="Обычный 8" xfId="795"/>
    <cellStyle name="Обычный 9" xfId="796"/>
    <cellStyle name="Плохой 10" xfId="797"/>
    <cellStyle name="Плохой 11" xfId="798"/>
    <cellStyle name="Плохой 12" xfId="799"/>
    <cellStyle name="Плохой 2" xfId="800"/>
    <cellStyle name="Плохой 3" xfId="801"/>
    <cellStyle name="Плохой 4" xfId="802"/>
    <cellStyle name="Плохой 5" xfId="803"/>
    <cellStyle name="Плохой 6" xfId="804"/>
    <cellStyle name="Плохой 7" xfId="805"/>
    <cellStyle name="Плохой 8" xfId="806"/>
    <cellStyle name="Плохой 9" xfId="807"/>
    <cellStyle name="Пояснение 10" xfId="808"/>
    <cellStyle name="Пояснение 11" xfId="809"/>
    <cellStyle name="Пояснение 12" xfId="810"/>
    <cellStyle name="Пояснение 2" xfId="811"/>
    <cellStyle name="Пояснение 3" xfId="812"/>
    <cellStyle name="Пояснение 4" xfId="813"/>
    <cellStyle name="Пояснение 5" xfId="814"/>
    <cellStyle name="Пояснение 6" xfId="815"/>
    <cellStyle name="Пояснение 7" xfId="816"/>
    <cellStyle name="Пояснение 8" xfId="817"/>
    <cellStyle name="Пояснение 9" xfId="818"/>
    <cellStyle name="Примечание 10" xfId="819"/>
    <cellStyle name="Примечание 11" xfId="820"/>
    <cellStyle name="Примечание 12" xfId="821"/>
    <cellStyle name="Примечание 2" xfId="822"/>
    <cellStyle name="Примечание 3" xfId="823"/>
    <cellStyle name="Примечание 4" xfId="824"/>
    <cellStyle name="Примечание 5" xfId="825"/>
    <cellStyle name="Примечание 6" xfId="826"/>
    <cellStyle name="Примечание 7" xfId="827"/>
    <cellStyle name="Примечание 8" xfId="828"/>
    <cellStyle name="Примечание 9" xfId="829"/>
    <cellStyle name="Процент (+/-)" xfId="830"/>
    <cellStyle name="Процент_Свод2" xfId="831"/>
    <cellStyle name="Процентный 10" xfId="832"/>
    <cellStyle name="Процентный 11" xfId="833"/>
    <cellStyle name="Процентный 2" xfId="834"/>
    <cellStyle name="Процентный 2 2" xfId="835"/>
    <cellStyle name="Процентный 2 2 2" xfId="836"/>
    <cellStyle name="Процентный 2 2 3" xfId="837"/>
    <cellStyle name="Процентный 2 2 4" xfId="838"/>
    <cellStyle name="Процентный 2 2 5" xfId="839"/>
    <cellStyle name="Процентный 2 2 6" xfId="840"/>
    <cellStyle name="Процентный 2 3" xfId="841"/>
    <cellStyle name="Процентный 2 4" xfId="842"/>
    <cellStyle name="Процентный 2 5" xfId="843"/>
    <cellStyle name="Процентный 2 6" xfId="844"/>
    <cellStyle name="Процентный 2 7" xfId="845"/>
    <cellStyle name="Процентный 2 8" xfId="846"/>
    <cellStyle name="Процентный 3" xfId="847"/>
    <cellStyle name="Процентный 3 2" xfId="848"/>
    <cellStyle name="Процентный 4" xfId="849"/>
    <cellStyle name="Процентный 5" xfId="850"/>
    <cellStyle name="Процентный 6" xfId="851"/>
    <cellStyle name="Процентный 7" xfId="852"/>
    <cellStyle name="Процентный 8" xfId="853"/>
    <cellStyle name="Процентный 9" xfId="854"/>
    <cellStyle name="Связанная ячейка 10" xfId="855"/>
    <cellStyle name="Связанная ячейка 11" xfId="856"/>
    <cellStyle name="Связанная ячейка 12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Стиль 1 2" xfId="867"/>
    <cellStyle name="Стиль 1 3" xfId="868"/>
    <cellStyle name="Текст" xfId="869"/>
    <cellStyle name="Текст предупреждения 10" xfId="870"/>
    <cellStyle name="Текст предупреждения 11" xfId="871"/>
    <cellStyle name="Текст предупреждения 12" xfId="872"/>
    <cellStyle name="Текст предупреждения 2" xfId="873"/>
    <cellStyle name="Текст предупреждения 3" xfId="874"/>
    <cellStyle name="Текст предупреждения 4" xfId="875"/>
    <cellStyle name="Текст предупреждения 5" xfId="876"/>
    <cellStyle name="Текст предупреждения 6" xfId="877"/>
    <cellStyle name="Текст предупреждения 7" xfId="878"/>
    <cellStyle name="Текст предупреждения 8" xfId="879"/>
    <cellStyle name="Текст предупреждения 9" xfId="880"/>
    <cellStyle name="Тысячи [0]_  осн" xfId="881"/>
    <cellStyle name="Тысячи_  осн" xfId="882"/>
    <cellStyle name="Финансовый [0] 2" xfId="883"/>
    <cellStyle name="Финансовый [0] 3" xfId="884"/>
    <cellStyle name="Финансовый [0] 4" xfId="885"/>
    <cellStyle name="Финансовый [0] 4 2" xfId="886"/>
    <cellStyle name="Финансовый 10" xfId="887"/>
    <cellStyle name="Финансовый 11" xfId="888"/>
    <cellStyle name="Финансовый 12" xfId="889"/>
    <cellStyle name="Финансовый 2" xfId="890"/>
    <cellStyle name="Финансовый 2 10" xfId="891"/>
    <cellStyle name="Финансовый 2 2" xfId="892"/>
    <cellStyle name="Финансовый 2 2 2" xfId="893"/>
    <cellStyle name="Финансовый 2 2 2 2" xfId="894"/>
    <cellStyle name="Финансовый 2 3" xfId="895"/>
    <cellStyle name="Финансовый 2 4" xfId="896"/>
    <cellStyle name="Финансовый 2 5" xfId="897"/>
    <cellStyle name="Финансовый 2 6" xfId="898"/>
    <cellStyle name="Финансовый 2 7" xfId="899"/>
    <cellStyle name="Финансовый 2 8" xfId="900"/>
    <cellStyle name="Финансовый 2 9" xfId="901"/>
    <cellStyle name="Финансовый 3" xfId="902"/>
    <cellStyle name="Финансовый 3 2" xfId="903"/>
    <cellStyle name="Финансовый 4" xfId="904"/>
    <cellStyle name="Финансовый 4 2" xfId="905"/>
    <cellStyle name="Финансовый 4 3" xfId="906"/>
    <cellStyle name="Финансовый 5" xfId="907"/>
    <cellStyle name="Финансовый 5 2" xfId="908"/>
    <cellStyle name="Финансовый 5_1.А Шахта расчет цены на 2012.04." xfId="909"/>
    <cellStyle name="Финансовый 6" xfId="910"/>
    <cellStyle name="Финансовый 7" xfId="911"/>
    <cellStyle name="Финансовый 8" xfId="912"/>
    <cellStyle name="Финансовый 9" xfId="913"/>
    <cellStyle name="Хороший 10" xfId="914"/>
    <cellStyle name="Хороший 11" xfId="915"/>
    <cellStyle name="Хороший 12" xfId="916"/>
    <cellStyle name="Хороший 2" xfId="917"/>
    <cellStyle name="Хороший 3" xfId="918"/>
    <cellStyle name="Хороший 4" xfId="919"/>
    <cellStyle name="Хороший 5" xfId="920"/>
    <cellStyle name="Хороший 6" xfId="921"/>
    <cellStyle name="Хороший 7" xfId="922"/>
    <cellStyle name="Хороший 8" xfId="923"/>
    <cellStyle name="Хороший 9" xfId="924"/>
    <cellStyle name="Џђћ–…ќ’ќ›‰" xfId="925"/>
    <cellStyle name="Џђћ–…ќ’ќ›‰ 10" xfId="926"/>
    <cellStyle name="Џђћ–…ќ’ќ›‰ 11" xfId="927"/>
    <cellStyle name="Џђћ–…ќ’ќ›‰ 12" xfId="928"/>
    <cellStyle name="Џђћ–…ќ’ќ›‰ 2" xfId="929"/>
    <cellStyle name="Џђћ–…ќ’ќ›‰ 3" xfId="930"/>
    <cellStyle name="Џђћ–…ќ’ќ›‰ 4" xfId="931"/>
    <cellStyle name="Џђћ–…ќ’ќ›‰ 5" xfId="932"/>
    <cellStyle name="Џђћ–…ќ’ќ›‰ 6" xfId="933"/>
    <cellStyle name="Џђћ–…ќ’ќ›‰ 7" xfId="934"/>
    <cellStyle name="Џђћ–…ќ’ќ›‰ 8" xfId="935"/>
    <cellStyle name="Џђћ–…ќ’ќ›‰ 9" xfId="936"/>
    <cellStyle name="Џђћ–…ќ’ќ›‰_02.11.2007" xfId="937"/>
    <cellStyle name="Шапка" xfId="938"/>
    <cellStyle name="표준_BACK-UP" xfId="939"/>
    <cellStyle name="常规_PK_CNcntr(Bolt-11)" xfId="94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&#1055;&#1088;&#1086;&#1077;&#1082;&#1090;&#1099;\&#1055;&#1088;&#1086;&#1077;&#1082;&#1090;&#1099;\&#1058;&#1102;&#1073;&#1077;&#1075;&#1072;&#1090;&#1072;&#1085;%2017_02_07\&#1044;&#1077;&#1093;&#1082;&#1072;&#1085;&#1072;&#1073;&#1072;&#1090;\04.12.2007\&#1042;&#1072;&#1088;%201\&#1042;&#1072;&#1088;&#1080;&#1072;&#1085;&#1090;%201%20&#1089;%20&#1088;&#1077;&#1084;&#1086;&#1085;&#1090;&#1086;&#108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shahta\&#1041;&#1091;&#1093;&#1075;&#1072;&#1083;&#1090;&#1077;&#1088;&#1080;&#1103;\&#1055;&#1051;&#1040;&#1053;&#1054;&#1042;&#1067;&#1049;%20&#1054;&#1058;&#1044;&#1045;&#1051;\&#1052;&#1086;&#1080;%20&#1076;&#1086;&#1082;&#1091;&#1084;&#1077;&#1085;&#1090;&#1099;\&#1054;&#1058;&#1080;&#1047;\&#1082;&#1074;&#1072;&#1088;&#1090;&#1072;&#1083;&#1100;&#1085;&#1099;&#1077;%20&#1087;&#1083;&#1072;&#1085;&#1099;%202011\&#1050;&#1074;&#1072;&#1088;&#1090;&#1072;&#1083;&#1100;&#1085;&#1099;&#1077;%20&#1087;&#1083;&#1072;&#1085;&#1099;%203-&#1082;&#1074;-&#1083;%20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76;&#1086;&#1082;&#1091;&#1084;&#1077;&#1085;&#1090;&#1099;\Documents%20and%20Settings\All%20Users\Documents\&#1061;&#1072;&#1085;&#1076;&#1080;&#1079;&#1072;_30.12.2007\&#1054;&#1089;&#1085;&#1086;&#1074;.&#1088;&#1072;&#1089;.&#1087;&#1086;&#1089;&#1083;_2007.12.3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5;&#1088;&#1086;&#1077;&#1082;&#1090;&#1099;\&#1055;&#1088;&#1086;&#1077;&#1082;&#1090;&#1099;\&#1053;&#1086;&#1074;&#1086;-&#1040;&#1085;&#1075;&#1088;&#1077;&#1085;\&#1042;&#1072;&#1088;-5.%20%20&#1053;&#1086;&#1074;&#1086;-&#1072;&#1085;&#1075;&#1088;&#1077;&#1085;&#1089;&#1082;&#1080;&#1081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gey\SHADOW%20(C)\Documents%20and%20Settings\&#1057;&#1077;&#1088;&#1075;&#1077;&#1081;\&#1052;&#1086;&#1080;%20&#1076;&#1086;&#1082;&#1091;&#1084;&#1077;&#1085;&#1090;&#1099;\04&#1075;%20%2005&#1075;%2006&#1075;\&#1041;&#1080;&#1079;&#1085;&#1077;&#1089;%20&#1087;&#1083;&#1072;&#1085;&#1099;\&#1041;&#1080;&#1079;&#1085;&#1077;&#1089;-&#1087;&#1083;&#1072;&#1085;%202007&#1075;%20(&#1048;&#1079;&#1084;&#1077;&#1085;&#1077;&#1085;&#1080;&#1103;%20&#1043;&#1040;&#1050;%2001.03.07&#1075;.)\&#1041;&#1055;-&#1103;&#1085;&#1074;&#1072;&#1088;&#110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user\&#1056;&#1072;&#1073;&#1086;&#1095;&#1080;&#1081;%20&#1089;&#1090;&#1086;&#1083;\&#1058;&#1102;&#1073;&#1080;&#1075;&#1072;&#1090;&#1072;&#1085;\&#1044;&#1077;&#1093;&#1082;&#1072;&#1085;&#1072;&#1073;&#1072;&#1090;\26.11.2007\&#1052;&#1086;&#1080;%20&#1076;&#1086;&#1082;&#1091;&#1084;&#1077;&#1085;&#1090;&#1099;\&#1052;&#1086;&#1080;%20&#1076;&#1086;&#1082;&#1091;&#1084;&#1077;&#1085;&#1090;&#1099;\&#1047;&#1072;&#1082;&#1086;&#1085;&#1099;\&#1053;&#1072;&#1084;&#1091;&#1085;&#1072;%20&#1056;&#1040;&#1057;&#1063;&#1045;&#1058;%20&#1058;&#1069;&#105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2;&#1086;&#1080;%20&#1076;&#1086;&#1082;&#1091;&#1084;&#1077;&#1085;&#1090;&#1099;\&#1059;&#1079;&#1090;&#1103;&#1078;&#1085;&#1077;&#1092;&#1090;&#1077;&#1075;&#1072;&#1079;&#1093;&#1080;&#1084;&#1087;&#1088;&#1086;&#1077;&#1082;&#1090;\&#1055;&#1088;&#1086;&#1077;&#1082;&#1090;&#1099;\&#1055;&#1058;&#1069;&#1054;%20&#1054;&#1055;&#1047;%20&#1053;&#1050;&#1060;&#1059;%20250\&#1085;&#1082;&#1092;&#1091;%20300307\&#1085;&#1082;&#1092;&#1091;%20&#1089;%20&#1089;&#1091;&#1097;%20&#1076;&#1086;&#1083;&#1075;&#1072;&#1084;&#1080;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Documents%20and%20Settings\&#1040;&#1076;&#1084;&#1080;&#1085;&#1080;&#1089;&#1090;&#1088;&#1072;&#1090;&#1086;&#1088;\&#1052;&#1086;&#1080;%20&#1076;&#1086;&#1082;&#1091;&#1084;&#1077;&#1085;&#1090;&#1099;\&#1056;&#1072;&#1073;&#1086;&#1095;&#1072;&#1103;\&#1053;&#1086;&#1074;&#1086;-&#1040;&#1085;&#1075;&#1088;&#1077;&#1085;_&#1087;&#1086;&#1089;&#1083;\&#1055;&#1058;&#1069;&#1054;_&#1053;&#1040;&#1058;&#1069;&#1057;_25.06.2008\&#1084;&#1086;&#1076;&#1077;&#1083;&#1100;_&#1058;&#1069;&#1057;_&#1042;&#1072;&#1088;-&#1087;&#1086;&#1101;&#1090;&#1072;&#1087;&#1085;&#1086;_25.06.2008.xl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Ole4ka\Olya\&#1044;&#1086;&#1082;&#1091;&#1084;&#1077;&#1085;&#1090;&#1099;\&#1058;&#1072;&#1088;&#1080;&#1092;\TARIF_07\electr_energy\ung\ord_2005\ord_1441\FLOW_5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(&#1085;&#1077;%20&#1091;&#1076;&#1072;&#1083;&#1103;&#1090;&#1100;!!!)\&#1056;&#1072;&#1073;&#1086;&#1095;&#1080;&#1081;%20&#1089;&#1090;&#1086;&#1083;\&#1054;&#1095;&#1080;&#1179;%20&#1084;&#1072;&#1098;&#1083;&#1091;&#1084;&#1086;&#1090;&#1083;&#1072;&#1088;%20%20III%202025\&#1089;&#1084;&#1077;&#1090;&#1099;%20&#1080;&#1079;&#1084;%20&#1072;&#1087;&#1087;&#1072;&#1088;&#1090;&#1072;&#1082;%20&#1080;%20&#1072;&#1090;&#1090;\&#1057;&#1084;&#1042;&#1099;&#109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(&#1085;&#1077;%20&#1091;&#1076;&#1072;&#1083;&#1103;&#1090;&#1100;!!!)\&#1056;&#1072;&#1073;&#1086;&#1095;&#1080;&#1081;%20&#1089;&#1090;&#1086;&#1083;\&#1054;&#1095;&#1080;&#1179;%20&#1084;&#1072;&#1098;&#1083;&#1091;&#1084;&#1086;&#1090;&#1083;&#1072;&#1088;%20%20III%202025\3.&#1074;&#1072;&#1088;.&#1089;&#1084;&#1077;&#1090;&#1099;%20&#1085;&#1072;%202024%20&#1075;%20&#1089;%20&#1091;&#1074;.&#1075;&#1089;&#1084;%20&#1080;&#1089;&#1087;&#1086;&#1083;.&#1072;&#1087;&#1087;&#1072;&#1088;&#1072;&#1090;\&#1057;&#1084;&#1042;&#1099;&#109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(&#1085;&#1077;%20&#1091;&#1076;&#1072;&#1083;&#1103;&#1090;&#1100;!!!)\&#1056;&#1072;&#1073;&#1086;&#1095;&#1080;&#1081;%20&#1089;&#1090;&#1086;&#1083;\&#1054;&#1095;&#1080;&#1179;%20&#1084;&#1072;&#1098;&#1083;&#1091;&#1084;&#1086;&#1090;&#1083;&#1072;&#1088;%20%20III%202025\3.&#1074;&#1072;&#1088;.&#1089;&#1084;&#1077;&#1090;&#1099;%20&#1085;&#1072;%202024%20&#1075;%20&#1089;%20&#1091;&#1074;.&#1075;&#1089;&#1084;%20&#1080;&#1089;&#1087;&#1086;&#1083;.&#1072;&#1087;&#1087;&#1072;&#1088;&#1072;&#1090;\&#1057;&#1084;&#1053;&#1072;&#1057;&#1090;&#1086;&#108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ystem(&#1085;&#1077;%20&#1091;&#1076;&#1072;&#1083;&#1103;&#1090;&#1100;!!!)\&#1056;&#1072;&#1073;&#1086;&#1095;&#1080;&#1081;%20&#1089;&#1090;&#1086;&#1083;\&#1054;&#1095;&#1080;&#1179;%20&#1084;&#1072;&#1098;&#1083;&#1091;&#1084;&#1086;&#1090;&#1083;&#1072;&#1088;%20%20III%202025\2025%20&#1075;&#1086;&#1076;%20%20&#1089;&#1084;&#1077;&#1090;&#1099;\&#1089;&#1084;&#1077;&#1090;&#1099;%20%202025%20&#1075;&#1086;&#1076;%20&#1089;%20&#1091;&#1074;&#1077;&#1083;&#1077;&#1095;.&#1094;&#1077;&#1085;&#1099;%20&#1085;&#1072;%2029%25\&#1057;&#1084;&#1042;&#1099;&#109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angren\&#1044;&#1086;&#1082;&#1091;&#1084;&#1077;&#1085;&#1090;&#1099;\Rustam\&#1055;&#1086;&#1090;&#1086;&#1082;&#1080;%20&#1059;&#1069;%2003.04.2012&#1075;-&#1085;&#1072;&#1096;%20&#1074;&#1072;&#1088;&#1080;&#1072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2;&#1086;&#1080;%20&#1076;&#1086;&#1082;&#1091;&#1084;&#1077;&#1085;&#1090;&#1099;\&#1048;&#1085;&#1074;&#1077;&#1089;&#1090;&#1040;&#1085;&#1072;&#1083;&#1080;&#1079;%20&#847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&#1050;&#1060;\&#1052;&#1041;&#1055;\&#1048;&#1085;&#1074;&#1077;&#1089;&#1090;&#1040;&#1085;&#1072;&#1083;&#1080;&#10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0;&#1082;&#1073;&#1072;&#1088;\&#1088;&#1072;&#1073;&#1086;&#1095;&#1080;&#1081;\Documents%20and%20Settings\&#1040;&#1076;&#1084;&#1080;&#1085;&#1080;&#1089;&#1090;&#1088;&#1072;&#1090;&#1086;&#1088;.USER-275\&#1056;&#1072;&#1073;&#1086;&#1095;&#1080;&#1081;%20&#1089;&#1090;&#1086;&#1083;\000\&#1072;&#1082;&#1073;&#1072;&#1088;\&#1040;&#1082;&#1073;&#1072;&#1088;\work\ung\ord_2005\ord_1441\FLOW_52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-21-3\for%20all\&#1055;&#1056;&#1054;&#1043;&#1053;&#1054;&#1047;-&#1087;&#1086;%20&#1085;&#1072;&#1087;&#1088;&#1072;&#1074;&#1083;&#1077;&#1085;&#1080;&#1103;&#1084;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vshanov\&#1044;&#1086;&#1082;&#1091;&#1084;&#1077;&#1085;&#1090;&#1099;\Documents%20and%20Settings\AYakubbaev\&#1056;&#1072;&#1073;&#1086;&#1095;&#1080;&#1081;%20&#1089;&#1090;&#1086;&#1083;\Ole4ka\Olya\&#1044;&#1086;&#1082;&#1091;&#1084;&#1077;&#1085;&#1090;&#1099;\&#1058;&#1072;&#1088;&#1080;&#1092;\TARIF_07\electr_energy\eng_fl_1&#1082;&#1074;_&#1088;&#1072;&#107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o3\&#1076;&#1086;&#1082;&#1091;&#1084;&#1077;&#1085;&#1090;&#1099;\Documents%20and%20Settings\Bahodir\&#1056;&#1072;&#1073;&#1086;&#1095;&#1080;&#1081;%20&#1089;&#1090;&#1086;&#1083;\&#1053;&#1072;&#1084;&#1091;&#1085;&#1072;%20&#1056;&#1040;&#1057;&#1063;&#1045;&#1058;%20&#1058;&#1069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Group"/>
      <sheetName val="all"/>
      <sheetName val="완성차 미수금"/>
      <sheetName val="фориш_свод1"/>
      <sheetName val="Фориш_20031"/>
      <sheetName val="Жиззах_янги_раз1"/>
      <sheetName val="банк_табл1"/>
      <sheetName val="완성차_미수금1"/>
      <sheetName val="фориш_свод"/>
      <sheetName val="Фориш_2003"/>
      <sheetName val="Жиззах_янги_раз"/>
      <sheetName val="банк_табл"/>
      <sheetName val="완성차_미수금"/>
      <sheetName val="KAT2344"/>
      <sheetName val="c"/>
      <sheetName val="Массив"/>
      <sheetName val="Фориш_20033"/>
      <sheetName val="фориш_свод2"/>
      <sheetName val="Фориш_20032"/>
      <sheetName val="Жиззах_янги_раз2"/>
      <sheetName val="банк_табл2"/>
      <sheetName val="фориш_свод3"/>
      <sheetName val="Фориш_20034"/>
      <sheetName val="Жиззах_янги_раз3"/>
      <sheetName val="банк_табл3"/>
      <sheetName val="Фориш_20036"/>
      <sheetName val="фориш_свод4"/>
      <sheetName val="Фориш_20035"/>
      <sheetName val="Жиззах_янги_раз4"/>
      <sheetName val="банк_табл4"/>
      <sheetName val="фориш_свод5"/>
      <sheetName val="Фориш_20037"/>
      <sheetName val="Жиззах_янги_раз5"/>
      <sheetName val="банк_табл5"/>
      <sheetName val="Лист1"/>
      <sheetName val="фориш_свод6"/>
      <sheetName val="Фориш_20038"/>
      <sheetName val="Жиззах_янги_раз6"/>
      <sheetName val="банк_табл6"/>
      <sheetName val="완성차_미수금2"/>
      <sheetName val="Структура"/>
      <sheetName val="주행"/>
      <sheetName val="фев"/>
      <sheetName val="курс"/>
      <sheetName val="Итого_23"/>
      <sheetName val="23_4"/>
      <sheetName val="25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Калькуляция на добычу"/>
      <sheetName val="Калькуляция"/>
      <sheetName val="табл чувств"/>
      <sheetName val="Кальк перевозки МЗКТ"/>
      <sheetName val="Кальк общая (МЗКТ)"/>
      <sheetName val="Кальк вода"/>
      <sheetName val="Лист7"/>
      <sheetName val="Годовые издержки"/>
      <sheetName val="Обор капитал"/>
      <sheetName val="Кредиты"/>
      <sheetName val="Прибыли и убытки"/>
      <sheetName val="Налоги"/>
      <sheetName val="Баланс1"/>
      <sheetName val="фин ресурсы"/>
      <sheetName val="Лист2"/>
      <sheetName val="Лист10"/>
      <sheetName val="Лист8"/>
      <sheetName val="параметры ТЭО"/>
      <sheetName val="План продаж"/>
      <sheetName val="Амартизация"/>
      <sheetName val="Притоки и оттоки"/>
      <sheetName val="Притоки и оттоки (2)"/>
      <sheetName val="cash flows"/>
      <sheetName val="IRR, NPV"/>
      <sheetName val="Лист5"/>
      <sheetName val="Условия кредитов"/>
      <sheetName val="Кальк перевозки КРАЗ "/>
      <sheetName val="Лист4"/>
      <sheetName val="Зарплата"/>
      <sheetName val="коэф оборач"/>
      <sheetName val="Сырье"/>
      <sheetName val="Лист3"/>
      <sheetName val="хвосты"/>
      <sheetName val="Кальк общая "/>
      <sheetName val="Калькуляция ГПР"/>
      <sheetName val="Калькуляция на добычу нов."/>
      <sheetName val="Ст-сть проекта"/>
      <sheetName val="Выборка кредита"/>
      <sheetName val="кап вл"/>
      <sheetName val="Кредит1"/>
      <sheetName val="Кредит2"/>
      <sheetName val="Кредит3"/>
      <sheetName val="Кредит4"/>
      <sheetName val="Лист1"/>
      <sheetName val="Распр_выр"/>
      <sheetName val="Spider1"/>
      <sheetName val="Spider2"/>
      <sheetName val="Лист6"/>
      <sheetName val="Лист9"/>
    </sheetNames>
    <sheetDataSet>
      <sheetData sheetId="0" refreshError="1">
        <row r="9">
          <cell r="B9">
            <v>2010</v>
          </cell>
        </row>
        <row r="10">
          <cell r="B10">
            <v>0</v>
          </cell>
        </row>
        <row r="11">
          <cell r="B11">
            <v>0</v>
          </cell>
        </row>
        <row r="23">
          <cell r="B23">
            <v>200</v>
          </cell>
        </row>
        <row r="24">
          <cell r="B24">
            <v>220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C3">
            <v>0</v>
          </cell>
        </row>
        <row r="5">
          <cell r="C5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E4">
            <v>2009</v>
          </cell>
          <cell r="F4">
            <v>2010</v>
          </cell>
          <cell r="G4">
            <v>2011</v>
          </cell>
          <cell r="H4">
            <v>2012</v>
          </cell>
          <cell r="I4">
            <v>2013</v>
          </cell>
          <cell r="J4">
            <v>2014</v>
          </cell>
          <cell r="K4">
            <v>2015</v>
          </cell>
          <cell r="L4">
            <v>2016</v>
          </cell>
          <cell r="M4">
            <v>2017</v>
          </cell>
          <cell r="N4">
            <v>2018</v>
          </cell>
          <cell r="O4">
            <v>2019</v>
          </cell>
          <cell r="P4">
            <v>2020</v>
          </cell>
          <cell r="Q4">
            <v>2021</v>
          </cell>
          <cell r="R4">
            <v>2022</v>
          </cell>
          <cell r="S4">
            <v>2023</v>
          </cell>
          <cell r="T4">
            <v>2024</v>
          </cell>
          <cell r="U4">
            <v>2025</v>
          </cell>
          <cell r="V4">
            <v>2026</v>
          </cell>
          <cell r="W4">
            <v>2027</v>
          </cell>
          <cell r="X4">
            <v>2028</v>
          </cell>
          <cell r="Y4">
            <v>2029</v>
          </cell>
          <cell r="Z4">
            <v>2030</v>
          </cell>
          <cell r="AA4">
            <v>2031</v>
          </cell>
          <cell r="AB4">
            <v>2032</v>
          </cell>
          <cell r="AC4">
            <v>2033</v>
          </cell>
        </row>
        <row r="14">
          <cell r="E14">
            <v>0</v>
          </cell>
          <cell r="F14">
            <v>56.8125</v>
          </cell>
          <cell r="G14">
            <v>85.5</v>
          </cell>
          <cell r="H14">
            <v>90</v>
          </cell>
          <cell r="I14">
            <v>90</v>
          </cell>
          <cell r="J14">
            <v>90</v>
          </cell>
          <cell r="K14">
            <v>90</v>
          </cell>
          <cell r="L14">
            <v>90</v>
          </cell>
          <cell r="M14">
            <v>90</v>
          </cell>
          <cell r="N14">
            <v>90</v>
          </cell>
          <cell r="O14">
            <v>90</v>
          </cell>
          <cell r="P14">
            <v>90</v>
          </cell>
          <cell r="Q14">
            <v>90</v>
          </cell>
          <cell r="R14">
            <v>90</v>
          </cell>
          <cell r="S14">
            <v>90</v>
          </cell>
          <cell r="T14">
            <v>90</v>
          </cell>
          <cell r="U14">
            <v>90</v>
          </cell>
          <cell r="V14">
            <v>90</v>
          </cell>
          <cell r="W14">
            <v>90</v>
          </cell>
          <cell r="X14">
            <v>90</v>
          </cell>
          <cell r="Y14">
            <v>90</v>
          </cell>
          <cell r="Z14">
            <v>90</v>
          </cell>
          <cell r="AA14">
            <v>90</v>
          </cell>
          <cell r="AB14">
            <v>90</v>
          </cell>
          <cell r="AC14">
            <v>90</v>
          </cell>
        </row>
        <row r="16">
          <cell r="E16">
            <v>18.75</v>
          </cell>
          <cell r="F16">
            <v>69.4375</v>
          </cell>
          <cell r="G16">
            <v>104.50000000000001</v>
          </cell>
          <cell r="H16">
            <v>110.00000000000001</v>
          </cell>
          <cell r="I16">
            <v>110.00000000000001</v>
          </cell>
          <cell r="J16">
            <v>110.00000000000001</v>
          </cell>
          <cell r="K16">
            <v>110.00000000000001</v>
          </cell>
          <cell r="L16">
            <v>110.00000000000001</v>
          </cell>
          <cell r="M16">
            <v>110.00000000000001</v>
          </cell>
          <cell r="N16">
            <v>110.00000000000001</v>
          </cell>
          <cell r="O16">
            <v>110.00000000000001</v>
          </cell>
          <cell r="P16">
            <v>110.00000000000001</v>
          </cell>
          <cell r="Q16">
            <v>110.00000000000001</v>
          </cell>
          <cell r="R16">
            <v>110.00000000000001</v>
          </cell>
          <cell r="S16">
            <v>110.00000000000001</v>
          </cell>
          <cell r="T16">
            <v>110.00000000000001</v>
          </cell>
          <cell r="U16">
            <v>110.00000000000001</v>
          </cell>
          <cell r="V16">
            <v>110.00000000000001</v>
          </cell>
          <cell r="W16">
            <v>110.00000000000001</v>
          </cell>
          <cell r="X16">
            <v>110.00000000000001</v>
          </cell>
          <cell r="Y16">
            <v>110.00000000000001</v>
          </cell>
          <cell r="Z16">
            <v>110.00000000000001</v>
          </cell>
          <cell r="AA16">
            <v>110.00000000000001</v>
          </cell>
          <cell r="AB16">
            <v>110.00000000000001</v>
          </cell>
          <cell r="AC16">
            <v>110.00000000000001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200</v>
          </cell>
          <cell r="R18">
            <v>200</v>
          </cell>
          <cell r="S18">
            <v>200</v>
          </cell>
          <cell r="T18">
            <v>200</v>
          </cell>
          <cell r="U18">
            <v>200</v>
          </cell>
          <cell r="V18">
            <v>200</v>
          </cell>
          <cell r="W18">
            <v>200</v>
          </cell>
          <cell r="X18">
            <v>200</v>
          </cell>
          <cell r="Y18">
            <v>200</v>
          </cell>
          <cell r="Z18">
            <v>200</v>
          </cell>
          <cell r="AA18">
            <v>200</v>
          </cell>
          <cell r="AB18">
            <v>200</v>
          </cell>
          <cell r="AC18">
            <v>200</v>
          </cell>
        </row>
        <row r="20">
          <cell r="E20">
            <v>0</v>
          </cell>
          <cell r="F20">
            <v>11362.5</v>
          </cell>
          <cell r="G20">
            <v>17100</v>
          </cell>
          <cell r="H20">
            <v>18000</v>
          </cell>
          <cell r="I20">
            <v>18000</v>
          </cell>
          <cell r="J20">
            <v>18000</v>
          </cell>
          <cell r="K20">
            <v>18000</v>
          </cell>
          <cell r="L20">
            <v>18000</v>
          </cell>
          <cell r="M20">
            <v>18000</v>
          </cell>
          <cell r="N20">
            <v>18000</v>
          </cell>
          <cell r="O20">
            <v>18000</v>
          </cell>
          <cell r="P20">
            <v>18000</v>
          </cell>
          <cell r="Q20">
            <v>18000</v>
          </cell>
          <cell r="R20">
            <v>18000</v>
          </cell>
          <cell r="S20">
            <v>18000</v>
          </cell>
          <cell r="T20">
            <v>18000</v>
          </cell>
          <cell r="U20">
            <v>18000</v>
          </cell>
          <cell r="V20">
            <v>18000</v>
          </cell>
          <cell r="W20">
            <v>18000</v>
          </cell>
          <cell r="X20">
            <v>18000</v>
          </cell>
          <cell r="Y20">
            <v>18000</v>
          </cell>
          <cell r="Z20">
            <v>18000</v>
          </cell>
          <cell r="AA20">
            <v>18000</v>
          </cell>
          <cell r="AB20">
            <v>18000</v>
          </cell>
          <cell r="AC20">
            <v>18000</v>
          </cell>
        </row>
        <row r="29">
          <cell r="E29">
            <v>220</v>
          </cell>
          <cell r="F29">
            <v>220</v>
          </cell>
          <cell r="G29">
            <v>220</v>
          </cell>
          <cell r="H29">
            <v>220</v>
          </cell>
          <cell r="I29">
            <v>220</v>
          </cell>
          <cell r="J29">
            <v>220</v>
          </cell>
          <cell r="K29">
            <v>220</v>
          </cell>
          <cell r="L29">
            <v>220</v>
          </cell>
          <cell r="M29">
            <v>220</v>
          </cell>
          <cell r="N29">
            <v>220</v>
          </cell>
          <cell r="O29">
            <v>220</v>
          </cell>
          <cell r="P29">
            <v>220</v>
          </cell>
          <cell r="Q29">
            <v>220</v>
          </cell>
          <cell r="R29">
            <v>220</v>
          </cell>
          <cell r="S29">
            <v>220</v>
          </cell>
          <cell r="T29">
            <v>220</v>
          </cell>
          <cell r="U29">
            <v>220</v>
          </cell>
          <cell r="V29">
            <v>220</v>
          </cell>
          <cell r="W29">
            <v>220</v>
          </cell>
          <cell r="X29">
            <v>220</v>
          </cell>
          <cell r="Y29">
            <v>220</v>
          </cell>
          <cell r="Z29">
            <v>220</v>
          </cell>
          <cell r="AA29">
            <v>220</v>
          </cell>
          <cell r="AB29">
            <v>220</v>
          </cell>
          <cell r="AC29">
            <v>220</v>
          </cell>
        </row>
        <row r="31">
          <cell r="E31">
            <v>4125</v>
          </cell>
          <cell r="F31">
            <v>15276.25</v>
          </cell>
          <cell r="G31">
            <v>22990.000000000004</v>
          </cell>
          <cell r="H31">
            <v>24200.000000000004</v>
          </cell>
          <cell r="I31">
            <v>24200.000000000004</v>
          </cell>
          <cell r="J31">
            <v>24200.000000000004</v>
          </cell>
          <cell r="K31">
            <v>24200.000000000004</v>
          </cell>
          <cell r="L31">
            <v>24200.000000000004</v>
          </cell>
          <cell r="M31">
            <v>24200.000000000004</v>
          </cell>
          <cell r="N31">
            <v>24200.000000000004</v>
          </cell>
          <cell r="O31">
            <v>24200.000000000004</v>
          </cell>
          <cell r="P31">
            <v>24200.000000000004</v>
          </cell>
          <cell r="Q31">
            <v>24200.000000000004</v>
          </cell>
          <cell r="R31">
            <v>24200.000000000004</v>
          </cell>
          <cell r="S31">
            <v>24200.000000000004</v>
          </cell>
          <cell r="T31">
            <v>24200.000000000004</v>
          </cell>
          <cell r="U31">
            <v>24200.000000000004</v>
          </cell>
          <cell r="V31">
            <v>24200.000000000004</v>
          </cell>
          <cell r="W31">
            <v>24200.000000000004</v>
          </cell>
          <cell r="X31">
            <v>24200.000000000004</v>
          </cell>
          <cell r="Y31">
            <v>24200.000000000004</v>
          </cell>
          <cell r="Z31">
            <v>24200.000000000004</v>
          </cell>
          <cell r="AA31">
            <v>24200.000000000004</v>
          </cell>
          <cell r="AB31">
            <v>24200.000000000004</v>
          </cell>
          <cell r="AC31">
            <v>24200.000000000004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режа"/>
      <sheetName val="БД"/>
      <sheetName val="фориш_свод2"/>
      <sheetName val="Фориш_20032"/>
      <sheetName val="Жиззах_янги_раз2"/>
      <sheetName val="Тохирбек_2003-12"/>
      <sheetName val="фориш_свод1"/>
      <sheetName val="Фориш_20031"/>
      <sheetName val="Жиззах_янги_раз1"/>
      <sheetName val="Тохирбек_2003-11"/>
      <sheetName val="фориш_свод"/>
      <sheetName val="Фориш_2003"/>
      <sheetName val="Жиззах_янги_раз"/>
      <sheetName val="Тохирбек_2003-1"/>
      <sheetName val="фориш_свод3"/>
      <sheetName val="Фориш_20033"/>
      <sheetName val="Жиззах_янги_раз3"/>
      <sheetName val="Тохирбек_2003-13"/>
      <sheetName val="фориш_свод4"/>
      <sheetName val="Фориш_20034"/>
      <sheetName val="Жиззах_янги_раз4"/>
      <sheetName val="Тохирбек_2003-14"/>
      <sheetName val="фориш_свод5"/>
      <sheetName val="Фориш_20035"/>
      <sheetName val="Жиззах_янги_раз5"/>
      <sheetName val="Тохирбек_2003-15"/>
      <sheetName val="фориш_свод6"/>
      <sheetName val="Фориш_20036"/>
      <sheetName val="Жиззах_янги_раз6"/>
      <sheetName val="Тохирбек_2003-16"/>
      <sheetName val="фориш_свод7"/>
      <sheetName val="Фориш_20037"/>
      <sheetName val="Жиззах_янги_раз7"/>
      <sheetName val="Тохирбек_2003-17"/>
      <sheetName val="фориш_свод8"/>
      <sheetName val="Фориш_20038"/>
      <sheetName val="Жиззах_янги_раз8"/>
      <sheetName val="Тохирбек_2003-18"/>
      <sheetName val="фориш_свод9"/>
      <sheetName val="Фориш_20039"/>
      <sheetName val="Жиззах_янги_раз9"/>
      <sheetName val="Тохирбек_2003-19"/>
      <sheetName val="фориш_свод10"/>
      <sheetName val="Фориш_200310"/>
      <sheetName val="Жиззах_янги_раз10"/>
      <sheetName val="Тохирбек_2003-110"/>
      <sheetName val="фориш_свод11"/>
      <sheetName val="Фориш_200311"/>
      <sheetName val="Жиззах_янги_раз11"/>
      <sheetName val="Тохирбек_2003-111"/>
      <sheetName val="13.1.Издержки"/>
      <sheetName val="Исходные1"/>
      <sheetName val="табл чувств"/>
      <sheetName val="К.смета"/>
      <sheetName val="структура"/>
      <sheetName val="G1"/>
      <sheetName val="фориш_свод12"/>
      <sheetName val="Фориш_200312"/>
      <sheetName val="Жиззах_янги_раз12"/>
      <sheetName val="Тохирбек_2003-112"/>
    </sheetNames>
    <sheetDataSet>
      <sheetData sheetId="0"/>
      <sheetData sheetId="1"/>
      <sheetData sheetId="2"/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>
        <row r="4">
          <cell r="O4">
            <v>67.099999999999994</v>
          </cell>
        </row>
      </sheetData>
      <sheetData sheetId="15">
        <row r="4">
          <cell r="O4">
            <v>67.099999999999994</v>
          </cell>
        </row>
      </sheetData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/>
      <sheetData sheetId="35"/>
      <sheetData sheetId="36">
        <row r="4">
          <cell r="O4">
            <v>67.099999999999994</v>
          </cell>
        </row>
      </sheetData>
      <sheetData sheetId="37"/>
      <sheetData sheetId="38"/>
      <sheetData sheetId="39"/>
      <sheetData sheetId="40"/>
      <sheetData sheetId="41"/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/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/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/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фориш_свод2"/>
      <sheetName val="Фориш_20032"/>
      <sheetName val="Жиззах_янги_раз2"/>
      <sheetName val="фориш_свод1"/>
      <sheetName val="Фориш_20031"/>
      <sheetName val="Жиззах_янги_раз1"/>
      <sheetName val="фориш_свод"/>
      <sheetName val="Фориш_2003"/>
      <sheetName val="Жиззах_янги_раз"/>
      <sheetName val="фориш_свод3"/>
      <sheetName val="Фориш_20033"/>
      <sheetName val="Жиззах_янги_раз3"/>
      <sheetName val="фориш_свод4"/>
      <sheetName val="Фориш_20034"/>
      <sheetName val="Жиззах_янги_раз4"/>
      <sheetName val="фориш_свод5"/>
      <sheetName val="Фориш_20035"/>
      <sheetName val="Жиззах_янги_раз5"/>
      <sheetName val="фориш_свод6"/>
      <sheetName val="Фориш_20036"/>
      <sheetName val="Жиззах_янги_раз6"/>
      <sheetName val="фориш_свод7"/>
      <sheetName val="Фориш_20037"/>
      <sheetName val="Жиззах_янги_раз7"/>
      <sheetName val="фориш_свод8"/>
      <sheetName val="Фориш_20038"/>
      <sheetName val="Жиззах_янги_раз8"/>
      <sheetName val="фориш_свод9"/>
      <sheetName val="Фориш_20039"/>
      <sheetName val="Жиззах_янги_раз9"/>
      <sheetName val="фориш_свод10"/>
      <sheetName val="Фориш_200310"/>
      <sheetName val="Жиззах_янги_раз10"/>
      <sheetName val="фориш_свод11"/>
      <sheetName val="Фориш_200311"/>
      <sheetName val="Жиззах_янги_раз11"/>
      <sheetName val="оборот"/>
      <sheetName val="исходные"/>
      <sheetName val="Тохирбек 2003-1"/>
      <sheetName val="g1"/>
      <sheetName val="Macro1"/>
      <sheetName val="차체"/>
      <sheetName val="фориш_свод12"/>
      <sheetName val="Фориш_200312"/>
      <sheetName val="Жиззах_янги_раз12"/>
      <sheetName val="свод себестоимости"/>
      <sheetName val="KAT2344"/>
      <sheetName val="режа"/>
      <sheetName val="in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/>
      <sheetData sheetId="8">
        <row r="4">
          <cell r="O4">
            <v>67.099999999999994</v>
          </cell>
        </row>
      </sheetData>
      <sheetData sheetId="9"/>
      <sheetData sheetId="10"/>
      <sheetData sheetId="11">
        <row r="4">
          <cell r="O4">
            <v>67.099999999999994</v>
          </cell>
        </row>
      </sheetData>
      <sheetData sheetId="12"/>
      <sheetData sheetId="13"/>
      <sheetData sheetId="14">
        <row r="4">
          <cell r="O4">
            <v>67.099999999999994</v>
          </cell>
        </row>
      </sheetData>
      <sheetData sheetId="15"/>
      <sheetData sheetId="16"/>
      <sheetData sheetId="17">
        <row r="4">
          <cell r="O4">
            <v>67.099999999999994</v>
          </cell>
        </row>
      </sheetData>
      <sheetData sheetId="18"/>
      <sheetData sheetId="19"/>
      <sheetData sheetId="20">
        <row r="4">
          <cell r="O4">
            <v>67.099999999999994</v>
          </cell>
        </row>
      </sheetData>
      <sheetData sheetId="21"/>
      <sheetData sheetId="22"/>
      <sheetData sheetId="23">
        <row r="4">
          <cell r="O4">
            <v>67.099999999999994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O4">
            <v>67.099999999999994</v>
          </cell>
        </row>
      </sheetData>
      <sheetData sheetId="36"/>
      <sheetData sheetId="37">
        <row r="4">
          <cell r="O4">
            <v>67.099999999999994</v>
          </cell>
        </row>
      </sheetData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>
        <row r="4">
          <cell r="O4">
            <v>67.099999999999994</v>
          </cell>
        </row>
      </sheetData>
      <sheetData sheetId="49"/>
      <sheetData sheetId="50" refreshError="1"/>
      <sheetData sheetId="51" refreshError="1"/>
      <sheetData sheetId="52"/>
      <sheetData sheetId="53"/>
      <sheetData sheetId="54" refreshError="1"/>
      <sheetData sheetId="5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МЦ"/>
      <sheetName val="ВТБ"/>
      <sheetName val="БВР"/>
      <sheetName val="Медпункт"/>
      <sheetName val="СТК"/>
      <sheetName val="Автотр."/>
      <sheetName val="МНУ"/>
      <sheetName val="Подъем"/>
      <sheetName val="АБК"/>
      <sheetName val="Охрана"/>
      <sheetName val="РВУ"/>
      <sheetName val="ШТ"/>
      <sheetName val="1"/>
      <sheetName val="3"/>
      <sheetName val="4"/>
      <sheetName val="6"/>
      <sheetName val="Лист1"/>
      <sheetName val="бд"/>
      <sheetName val="ет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D2" t="str">
            <v>НА  III КВАРТАЛ  2011года</v>
          </cell>
        </row>
      </sheetData>
      <sheetData sheetId="1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-сть проекта"/>
      <sheetName val="Выборка кредита"/>
      <sheetName val="Кредиты"/>
      <sheetName val="Кредит (2)"/>
      <sheetName val="Бал. мет.19.12.07"/>
      <sheetName val="Штат25.12.07г"/>
      <sheetName val="зарплата"/>
      <sheetName val="добыч.хан."/>
      <sheetName val="добыч.уч."/>
      <sheetName val="перер.руды Хандиза"/>
      <sheetName val="перер.руды Учкулач"/>
      <sheetName val="Калькуляция по цинку"/>
      <sheetName val="вспом.матер по цинк перед"/>
      <sheetName val="сер.кис.цинк.зав."/>
      <sheetName val="сер.кис.медн.зава."/>
      <sheetName val="черн.медь"/>
      <sheetName val="медь анод."/>
      <sheetName val="кат.медь"/>
      <sheetName val="сер.аф.мед.зав"/>
      <sheetName val="План Произ."/>
      <sheetName val="Годовые издержки"/>
      <sheetName val="План продаж"/>
      <sheetName val="коэф. об."/>
      <sheetName val="Обор капитал"/>
      <sheetName val="Баланс"/>
      <sheetName val="Прибыли и убытки"/>
      <sheetName val="фин ресурсы"/>
      <sheetName val="Налоги"/>
      <sheetName val="Налоги (2)"/>
      <sheetName val="Амор.ОФ.Уч-Кулач"/>
      <sheetName val="Амор.руд.Уч-Кулач сущ"/>
      <sheetName val="Амор.руд.Хандиза"/>
      <sheetName val="Амор.ОФ.Хандиза"/>
      <sheetName val="Транспорт"/>
      <sheetName val="Диаграмма1"/>
      <sheetName val="Амор.руд.Уч-Кулач"/>
      <sheetName val="Лист1"/>
      <sheetName val="Исходные данные"/>
      <sheetName val="штатн. расп Х"/>
      <sheetName val="штатн. расп У"/>
      <sheetName val="Передел обогащения"/>
      <sheetName val="табл чувств"/>
      <sheetName val="сущ.ОС Уч-Кулач"/>
      <sheetName val="смета Уч-Кулач"/>
      <sheetName val="смета Хандиза"/>
      <sheetName val="Притоки и оттоки"/>
      <sheetName val="расх_периода"/>
      <sheetName val="экспл.зап.Учку"/>
      <sheetName val="Распр_выр"/>
      <sheetName val="Кап.влож. (2)"/>
      <sheetName val="экспл.зап.Ханд"/>
      <sheetName val="Лист8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7">
          <cell r="C7">
            <v>6.63</v>
          </cell>
        </row>
        <row r="8">
          <cell r="C8">
            <v>2.3570000000000002</v>
          </cell>
        </row>
        <row r="9">
          <cell r="C9">
            <v>1.86</v>
          </cell>
        </row>
        <row r="10">
          <cell r="C10">
            <v>7.8</v>
          </cell>
        </row>
        <row r="11">
          <cell r="C11">
            <v>469.41</v>
          </cell>
        </row>
        <row r="12">
          <cell r="C12">
            <v>1.7999999999999999E-2</v>
          </cell>
        </row>
        <row r="32">
          <cell r="C32">
            <v>6.63</v>
          </cell>
        </row>
        <row r="33">
          <cell r="C33">
            <v>2.3570000000000002</v>
          </cell>
        </row>
        <row r="34">
          <cell r="C34">
            <v>1.86</v>
          </cell>
        </row>
        <row r="35">
          <cell r="C35">
            <v>7.8</v>
          </cell>
        </row>
        <row r="36">
          <cell r="C36">
            <v>469.41</v>
          </cell>
        </row>
        <row r="37">
          <cell r="C37">
            <v>1.7999999999999999E-2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B6">
            <v>2007</v>
          </cell>
        </row>
        <row r="15">
          <cell r="B15">
            <v>1270.8</v>
          </cell>
        </row>
        <row r="21">
          <cell r="A21" t="str">
            <v xml:space="preserve">Медь </v>
          </cell>
        </row>
        <row r="22">
          <cell r="A22" t="str">
            <v xml:space="preserve">Цинк </v>
          </cell>
        </row>
        <row r="23">
          <cell r="A23" t="str">
            <v>Свинцовый концентрат</v>
          </cell>
        </row>
        <row r="24">
          <cell r="A24" t="str">
            <v>Кадмий</v>
          </cell>
        </row>
        <row r="25">
          <cell r="A25" t="str">
            <v>Серебро</v>
          </cell>
        </row>
        <row r="46">
          <cell r="B46">
            <v>6.63</v>
          </cell>
        </row>
        <row r="47">
          <cell r="B47">
            <v>2.3570000000000002</v>
          </cell>
        </row>
        <row r="48">
          <cell r="B48">
            <v>1.86</v>
          </cell>
        </row>
        <row r="49">
          <cell r="B49">
            <v>7.8</v>
          </cell>
        </row>
        <row r="50">
          <cell r="B50">
            <v>469.41</v>
          </cell>
        </row>
        <row r="51">
          <cell r="B51">
            <v>1.7999999999999999E-2</v>
          </cell>
        </row>
        <row r="53">
          <cell r="B53">
            <v>6.63</v>
          </cell>
        </row>
        <row r="54">
          <cell r="B54">
            <v>2.3570000000000002</v>
          </cell>
        </row>
        <row r="55">
          <cell r="B55">
            <v>1.86</v>
          </cell>
        </row>
        <row r="56">
          <cell r="B56">
            <v>7.8</v>
          </cell>
        </row>
        <row r="57">
          <cell r="B57">
            <v>469.41</v>
          </cell>
        </row>
        <row r="58">
          <cell r="B58">
            <v>1.7999999999999999E-2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8"/>
      <sheetName val="План Произ."/>
      <sheetName val="План продаж"/>
      <sheetName val="Обор капитал"/>
      <sheetName val="коэф. об."/>
      <sheetName val="добыча угля"/>
      <sheetName val="добыча каолина"/>
      <sheetName val="табл чувств"/>
      <sheetName val="Налоги"/>
      <sheetName val="Амор."/>
      <sheetName val="Исходные данные"/>
      <sheetName val="Зарплата"/>
      <sheetName val="Капитал"/>
      <sheetName val="фин ресурсы"/>
      <sheetName val="Притоки и оттоки"/>
      <sheetName val="Годовые издержки"/>
      <sheetName val="Распр_выр"/>
      <sheetName val="Прибыли и убытки"/>
      <sheetName val="Лист1"/>
      <sheetName val="Амор.2"/>
      <sheetName val="Ст-сть проекта"/>
      <sheetName val="КредитФРР"/>
      <sheetName val="КредитКБР"/>
      <sheetName val="Кредиты"/>
      <sheetName val="Капиталка"/>
      <sheetName val="БАЛАНС_новый"/>
      <sheetName val="финансовый_результат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C16">
            <v>1291.97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Варианты"/>
      <sheetName val="Фориш 2003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режа"/>
      <sheetName val="физ.тон"/>
      <sheetName val="????(??)"/>
      <sheetName val="Ер Ресурс"/>
      <sheetName val="Массив"/>
      <sheetName val="Прогноз"/>
      <sheetName val="Курс"/>
      <sheetName val="Топливо-энергия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для ГАК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План пр-ва_1"/>
      <sheetName val="План продаж_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Доход 2008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БАЛАНС_новый"/>
      <sheetName val="in"/>
      <sheetName val="Main"/>
      <sheetName val="Links"/>
      <sheetName val="ErrCheck"/>
      <sheetName val="sheet1"/>
      <sheetName val="#ССЫЛКА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Prog. rost tarifov"/>
      <sheetName val="Максам-Чирчик"/>
      <sheetName val="фев"/>
      <sheetName val="выполнение"/>
      <sheetName val="калий"/>
      <sheetName val="транспортировка"/>
      <sheetName val="Бал"/>
      <sheetName val="Дебет"/>
      <sheetName val="Доходи линейные"/>
      <sheetName val="Oglavlenie"/>
      <sheetName val=" устама "/>
      <sheetName val="гай пахта"/>
      <sheetName val="Лист2"/>
      <sheetName val="gjnht,_rjhpbyf16"/>
      <sheetName val="Фориш_200316"/>
      <sheetName val="Трест02-28факт_15"/>
      <sheetName val="Тахлил_туловчи15"/>
      <sheetName val="физ_тон14"/>
      <sheetName val="Ер_Ресурс14"/>
      <sheetName val="жиззах_янги_раз10"/>
      <sheetName val="для_ГАКа10"/>
      <sheetName val="Data_input9"/>
      <sheetName val="План_пр-ва_14"/>
      <sheetName val="План_продаж_14"/>
      <sheetName val="Локально-ресурсная_ведомость4"/>
      <sheetName val="Доход_20082"/>
      <sheetName val="фориш_свод"/>
      <sheetName val="табли_4_местний_совет"/>
      <sheetName val="Prog__rost_tarifov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ВВОД"/>
      <sheetName val="Баланс"/>
      <sheetName val="Экспорт"/>
      <sheetName val="Произв 06г."/>
      <sheetName val="Тов.вып."/>
      <sheetName val="Мощности"/>
      <sheetName val="Исп. прибыли"/>
      <sheetName val="Затраты (2)"/>
      <sheetName val="Мощности1"/>
      <sheetName val="ТНП 05г.(ф), 06г.(п)"/>
      <sheetName val="Произв 05г."/>
      <sheetName val="Дин.фин.рез"/>
      <sheetName val="Расх.нормы газа"/>
      <sheetName val="Расх.нормы эл. эн."/>
      <sheetName val="Расх.нормы теп. эн."/>
      <sheetName val="Фин.рез"/>
      <sheetName val="ФО"/>
      <sheetName val="Бал"/>
      <sheetName val="УП"/>
      <sheetName val="Распр УП"/>
      <sheetName val="Эл"/>
      <sheetName val="Пар и эл"/>
      <sheetName val="Цены"/>
      <sheetName val="Реализация"/>
      <sheetName val="РП"/>
      <sheetName val="Общез"/>
      <sheetName val="СВОД"/>
      <sheetName val="Затраты осн."/>
      <sheetName val="Пар"/>
      <sheetName val="Расп.пара"/>
      <sheetName val="Лист1"/>
      <sheetName val="УА"/>
      <sheetName val="ХН"/>
      <sheetName val="- 15"/>
      <sheetName val="+12"/>
      <sheetName val="Карб"/>
      <sheetName val="АС"/>
      <sheetName val="ХМД жид"/>
      <sheetName val="Дс"/>
      <sheetName val="Амм"/>
      <sheetName val="К ТНП"/>
      <sheetName val="Об ПВП"/>
      <sheetName val="Пар ПВП"/>
      <sheetName val="АК"/>
      <sheetName val=" 625"/>
      <sheetName val="Ум НХС"/>
      <sheetName val="Об НХС"/>
      <sheetName val="НКС"/>
      <sheetName val="Кис"/>
      <sheetName val="Об"/>
      <sheetName val="РУК"/>
      <sheetName val="Э"/>
      <sheetName val="Сув"/>
      <sheetName val="Аз"/>
      <sheetName val="Сух.лёд"/>
      <sheetName val="Уг-та"/>
      <sheetName val="КНС"/>
      <sheetName val="Аммиак"/>
      <sheetName val="Кредиты"/>
      <sheetName val="Валютный"/>
      <sheetName val="Налоги"/>
      <sheetName val="бд"/>
    </sheetNames>
    <sheetDataSet>
      <sheetData sheetId="0" refreshError="1"/>
      <sheetData sheetId="1" refreshError="1">
        <row r="5">
          <cell r="D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  <sheetName val="Лист2"/>
      <sheetName val="Лист3"/>
      <sheetName val="Намуна РАСЧЕТ ТЭО"/>
    </sheetNames>
    <sheetDataSet>
      <sheetData sheetId="0" refreshError="1">
        <row r="10">
          <cell r="C10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F8">
            <v>10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1"/>
      <sheetName val="Исходные2"/>
      <sheetName val="Прибыли и убытки"/>
      <sheetName val="текущее состояние"/>
      <sheetName val="Притоки и оттоки"/>
      <sheetName val="фин ресурсы"/>
      <sheetName val="Зарплата"/>
      <sheetName val="коэф оборач"/>
      <sheetName val="кап вл"/>
      <sheetName val="Условия кредитов"/>
      <sheetName val="Сырье"/>
      <sheetName val="Амортизация"/>
      <sheetName val="Годовые издержки"/>
      <sheetName val="Кальк НКФУ"/>
      <sheetName val="План продаж"/>
      <sheetName val="Налоги"/>
      <sheetName val="Ст-сть проекта"/>
      <sheetName val="Выборка кредита"/>
      <sheetName val="Кредит1"/>
      <sheetName val="Кредит2"/>
      <sheetName val="Кредит3"/>
      <sheetName val="Кредиты"/>
      <sheetName val="Распр_выр"/>
      <sheetName val="табл чувств"/>
      <sheetName val="Spider1"/>
      <sheetName val="Spider2"/>
      <sheetName val="Обор капитал"/>
      <sheetName val="код по затратам"/>
      <sheetName val="с_2010"/>
      <sheetName val="с_2011"/>
      <sheetName val="с_2012"/>
      <sheetName val="с_2013"/>
      <sheetName val="с_2014"/>
      <sheetName val="с_2015"/>
      <sheetName val="с_2016"/>
      <sheetName val="с_2017"/>
      <sheetName val="с_2018"/>
    </sheetNames>
    <sheetDataSet>
      <sheetData sheetId="0" refreshError="1">
        <row r="7">
          <cell r="B7">
            <v>10</v>
          </cell>
        </row>
        <row r="14">
          <cell r="B14">
            <v>1227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CHEME"/>
      <sheetName val="Главный вар"/>
      <sheetName val="Ст-сть проекта"/>
      <sheetName val="КБР"/>
      <sheetName val="КБР2"/>
      <sheetName val="КБР3"/>
      <sheetName val="ФРР"/>
      <sheetName val="Кредиты"/>
      <sheetName val="Materials (1)"/>
      <sheetName val="Materials (2)"/>
      <sheetName val="Materials (3)"/>
      <sheetName val="Materials (4)"/>
      <sheetName val="Materials (5.1)"/>
      <sheetName val="Materials (5)"/>
      <sheetName val="Materials (6)"/>
      <sheetName val="Materials (7)"/>
      <sheetName val="Materials (8)"/>
      <sheetName val="Materials (9)"/>
      <sheetName val="Materials (10)"/>
      <sheetName val="Materials"/>
      <sheetName val="План пр-ва_1"/>
      <sheetName val="План продаж_1"/>
      <sheetName val="этап 1 (3)"/>
      <sheetName val="Годовые издержки"/>
      <sheetName val="Обор капитал"/>
      <sheetName val="Прибыли и убытки"/>
      <sheetName val="фин ресурсы"/>
      <sheetName val="Налоги"/>
      <sheetName val="Амортизация2"/>
      <sheetName val="Амортизация1"/>
      <sheetName val="Data input"/>
      <sheetName val="кап.влож"/>
      <sheetName val="Коэф обор"/>
      <sheetName val="КредитФРР (3)"/>
      <sheetName val="Зарплата"/>
      <sheetName val="Лист1 (2)"/>
      <sheetName val="табл чувств"/>
      <sheetName val="КредитФРР (2)"/>
      <sheetName val="Притоки и оттоки"/>
      <sheetName val="фин ресурсы (2)"/>
      <sheetName val="вар2"/>
      <sheetName val="Capex"/>
      <sheetName val="План продаж_2"/>
      <sheetName val="План пр-ва_2"/>
      <sheetName val="сущ. ОФ"/>
      <sheetName val="Spider1"/>
      <sheetName val="Spider2"/>
      <sheetName val="Распр_выр"/>
      <sheetName val="Лист8"/>
      <sheetName val="Диаграмма2"/>
      <sheetName val="Анализ"/>
      <sheetName val="Sales&amp;Costs"/>
      <sheetName val="cash flow"/>
      <sheetName val="Диаграмма3"/>
      <sheetName val="Диаграмма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C4">
            <v>2008</v>
          </cell>
          <cell r="D4">
            <v>2009</v>
          </cell>
          <cell r="E4">
            <v>2010</v>
          </cell>
          <cell r="F4">
            <v>2011</v>
          </cell>
          <cell r="G4">
            <v>2012</v>
          </cell>
          <cell r="H4">
            <v>2013</v>
          </cell>
          <cell r="I4">
            <v>2014</v>
          </cell>
          <cell r="J4">
            <v>2015</v>
          </cell>
          <cell r="K4">
            <v>2016</v>
          </cell>
          <cell r="L4">
            <v>2017</v>
          </cell>
          <cell r="M4">
            <v>2018</v>
          </cell>
          <cell r="N4">
            <v>2019</v>
          </cell>
          <cell r="O4">
            <v>2020</v>
          </cell>
          <cell r="P4">
            <v>2021</v>
          </cell>
          <cell r="Q4">
            <v>2022</v>
          </cell>
          <cell r="R4">
            <v>2023</v>
          </cell>
          <cell r="S4">
            <v>2024</v>
          </cell>
          <cell r="T4">
            <v>2025</v>
          </cell>
          <cell r="U4">
            <v>2026</v>
          </cell>
          <cell r="V4">
            <v>2027</v>
          </cell>
          <cell r="W4">
            <v>2028</v>
          </cell>
          <cell r="X4">
            <v>2029</v>
          </cell>
          <cell r="Y4">
            <v>2030</v>
          </cell>
          <cell r="Z4">
            <v>2031</v>
          </cell>
          <cell r="AA4">
            <v>2032</v>
          </cell>
          <cell r="AB4">
            <v>2033</v>
          </cell>
          <cell r="AC4">
            <v>2034</v>
          </cell>
          <cell r="AD4">
            <v>2035</v>
          </cell>
          <cell r="AE4">
            <v>2036</v>
          </cell>
          <cell r="AF4">
            <v>2037</v>
          </cell>
        </row>
        <row r="6">
          <cell r="C6">
            <v>0.55500946727272726</v>
          </cell>
          <cell r="D6">
            <v>0.55500946727272726</v>
          </cell>
          <cell r="E6">
            <v>0.55500946727272726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</sheetData>
      <sheetData sheetId="22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25">
          <cell r="C25">
            <v>29.486163065116134</v>
          </cell>
          <cell r="D25">
            <v>30.960471218371943</v>
          </cell>
          <cell r="E25">
            <v>30.960471218371943</v>
          </cell>
          <cell r="F25">
            <v>30.960471218371943</v>
          </cell>
          <cell r="G25">
            <v>30.960471218371943</v>
          </cell>
          <cell r="H25">
            <v>30.960471218371943</v>
          </cell>
          <cell r="I25">
            <v>30.960471218371943</v>
          </cell>
          <cell r="J25">
            <v>30.960471218371943</v>
          </cell>
          <cell r="K25">
            <v>30.960471218371943</v>
          </cell>
          <cell r="L25">
            <v>30.960471218371943</v>
          </cell>
          <cell r="M25">
            <v>30.960471218371943</v>
          </cell>
          <cell r="N25">
            <v>30.960471218371943</v>
          </cell>
          <cell r="O25">
            <v>30.960471218371943</v>
          </cell>
          <cell r="P25">
            <v>30.960471218371943</v>
          </cell>
          <cell r="Q25">
            <v>30.960471218371943</v>
          </cell>
          <cell r="R25">
            <v>30.960471218371943</v>
          </cell>
          <cell r="S25">
            <v>30.960471218371943</v>
          </cell>
          <cell r="T25">
            <v>30.960471218371943</v>
          </cell>
          <cell r="U25">
            <v>30.960471218371943</v>
          </cell>
          <cell r="V25">
            <v>30.960471218371943</v>
          </cell>
          <cell r="W25">
            <v>30.960471218371943</v>
          </cell>
          <cell r="X25">
            <v>30.960471218371943</v>
          </cell>
          <cell r="Y25">
            <v>30.960471218371943</v>
          </cell>
          <cell r="Z25">
            <v>30.960471218371943</v>
          </cell>
          <cell r="AA25">
            <v>30.960471218371943</v>
          </cell>
          <cell r="AB25">
            <v>30.960471218371943</v>
          </cell>
          <cell r="AC25">
            <v>30.960471218371943</v>
          </cell>
          <cell r="AD25">
            <v>30.960471218371943</v>
          </cell>
          <cell r="AE25">
            <v>30.960471218371943</v>
          </cell>
          <cell r="AF25">
            <v>30.960471218371943</v>
          </cell>
        </row>
        <row r="26">
          <cell r="C26">
            <v>8.6379714699257715</v>
          </cell>
          <cell r="D26">
            <v>8.6379714699257715</v>
          </cell>
          <cell r="E26">
            <v>8.6379714699257715</v>
          </cell>
          <cell r="F26">
            <v>8.6379714699257715</v>
          </cell>
          <cell r="G26">
            <v>8.6379714699257715</v>
          </cell>
          <cell r="H26">
            <v>8.6379714699257715</v>
          </cell>
          <cell r="I26">
            <v>8.6379714699257715</v>
          </cell>
          <cell r="J26">
            <v>8.6379714699257715</v>
          </cell>
          <cell r="K26">
            <v>8.6379714699257715</v>
          </cell>
          <cell r="L26">
            <v>8.6379714699257715</v>
          </cell>
          <cell r="M26">
            <v>8.6379714699257715</v>
          </cell>
          <cell r="N26">
            <v>8.6379714699257715</v>
          </cell>
          <cell r="O26">
            <v>8.6379714699257715</v>
          </cell>
          <cell r="P26">
            <v>8.6379714699257715</v>
          </cell>
          <cell r="Q26">
            <v>8.6379714699257715</v>
          </cell>
          <cell r="R26">
            <v>8.6379714699257715</v>
          </cell>
          <cell r="S26">
            <v>8.6379714699257715</v>
          </cell>
          <cell r="T26">
            <v>8.6379714699257715</v>
          </cell>
          <cell r="U26">
            <v>8.6379714699257715</v>
          </cell>
          <cell r="V26">
            <v>8.6379714699257715</v>
          </cell>
          <cell r="W26">
            <v>8.6379714699257715</v>
          </cell>
          <cell r="X26">
            <v>8.6379714699257715</v>
          </cell>
          <cell r="Y26">
            <v>8.6379714699257715</v>
          </cell>
          <cell r="Z26">
            <v>8.6379714699257715</v>
          </cell>
          <cell r="AA26">
            <v>8.6379714699257715</v>
          </cell>
          <cell r="AB26">
            <v>8.6379714699257715</v>
          </cell>
          <cell r="AC26">
            <v>8.6379714699257715</v>
          </cell>
          <cell r="AD26">
            <v>8.6379714699257715</v>
          </cell>
          <cell r="AE26">
            <v>8.6379714699257715</v>
          </cell>
          <cell r="AF26">
            <v>8.6379714699257715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B6">
            <v>2008</v>
          </cell>
        </row>
        <row r="7">
          <cell r="B7">
            <v>2010</v>
          </cell>
        </row>
        <row r="8">
          <cell r="B8">
            <v>20</v>
          </cell>
        </row>
        <row r="10">
          <cell r="B10">
            <v>2010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1291.97</v>
          </cell>
        </row>
        <row r="20">
          <cell r="B20">
            <v>11000</v>
          </cell>
        </row>
        <row r="21">
          <cell r="B21">
            <v>150</v>
          </cell>
        </row>
        <row r="24">
          <cell r="A24" t="str">
            <v>Электроэнергия</v>
          </cell>
        </row>
        <row r="25">
          <cell r="A25" t="str">
            <v>Тепловая энергия</v>
          </cell>
        </row>
        <row r="39">
          <cell r="B39">
            <v>30.960471218371943</v>
          </cell>
        </row>
        <row r="40">
          <cell r="B40">
            <v>8.6379714699257715</v>
          </cell>
        </row>
      </sheetData>
      <sheetData sheetId="32"/>
      <sheetData sheetId="33"/>
      <sheetData sheetId="34"/>
      <sheetData sheetId="35"/>
      <sheetData sheetId="36"/>
      <sheetData sheetId="37">
        <row r="3">
          <cell r="B3">
            <v>0</v>
          </cell>
        </row>
        <row r="4">
          <cell r="B4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c"/>
      <sheetName val="Лист3"/>
      <sheetName val="Svod_OBL"/>
      <sheetName val="s"/>
      <sheetName val="калий"/>
      <sheetName val="Оглавление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  <sheetName val="ВВОД"/>
      <sheetName val="Цеховые"/>
      <sheetName val="Data input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Массив"/>
      <sheetName val="Лист3"/>
      <sheetName val="Зан-ть(р-ны)"/>
      <sheetName val="База"/>
      <sheetName val="Нарх"/>
      <sheetName val="Пункт"/>
      <sheetName val="Гай пахта"/>
      <sheetName val="Пахта-галла-тижорат"/>
      <sheetName val="Фориш 2003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Уюшмага_2-Ф"/>
      <sheetName val="уюшмага10,09_холатига"/>
      <sheetName val="Жами_свод"/>
      <sheetName val="Уюшмага_Форма-2"/>
      <sheetName val="Уюшмага_Ж10,09"/>
      <sheetName val="Results"/>
      <sheetName val="Уюшмага_2-Ф2"/>
      <sheetName val="уюшмага10,09_холатига2"/>
      <sheetName val="Жами_свод2"/>
      <sheetName val="Уюшмага_Форма-22"/>
      <sheetName val="Уюшмага_Ж10,092"/>
      <sheetName val="коэф роста"/>
      <sheetName val="ФО"/>
      <sheetName val="Гай_пахта"/>
      <sheetName val="Фориш_2003"/>
      <sheetName val="Лист2"/>
      <sheetName val="туман"/>
      <sheetName val="203 квп"/>
      <sheetName val="Облсэс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режа"/>
      <sheetName val="Дефектная ведомость"/>
      <sheetName val="Уюшмага 2-Ф"/>
      <sheetName val="Жами свод"/>
      <sheetName val="Уюшмага Форма-2"/>
      <sheetName val="Уюшмага Ж10,09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11 жадвал"/>
      <sheetName val="10 жадвал"/>
      <sheetName val="s"/>
      <sheetName val="63- протокол (4)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2 доход-вариант с формулой"/>
      <sheetName val="#ССЫЛКА"/>
      <sheetName val="Нокон хол"/>
      <sheetName val="Исходные1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чет-Фактура"/>
      <sheetName val="свод"/>
      <sheetName val="ходим"/>
      <sheetName val="НОММА-НОМ"/>
      <sheetName val="Prog. rost tarifov"/>
      <sheetName val="Курс"/>
      <sheetName val="Топливо-энергия"/>
      <sheetName val="f007502_18X"/>
      <sheetName val="Finplan"/>
      <sheetName val="Pr cost"/>
      <sheetName val="203 квп"/>
      <sheetName val="Облсэс"/>
      <sheetName val="выполнение"/>
      <sheetName val="ФО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табли 4 местний совет"/>
      <sheetName val="5 жадвал"/>
      <sheetName val="193 свод"/>
      <sheetName val="13.1.Издержки"/>
      <sheetName val="табл чувств"/>
      <sheetName val="физ.тон"/>
      <sheetName val="адресная часть"/>
      <sheetName val="БД"/>
      <sheetName val="по фермер"/>
      <sheetName val="63-_протокол_(4)䀀"/>
      <sheetName val="По районам"/>
      <sheetName val="Date"/>
      <sheetName val="NA6502"/>
      <sheetName val="ОКДАРЁ (3)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 refreshError="1"/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>
        <row r="4">
          <cell r="O4">
            <v>67.099999999999994</v>
          </cell>
        </row>
      </sheetData>
      <sheetData sheetId="489" refreshError="1"/>
      <sheetData sheetId="490" refreshError="1"/>
      <sheetData sheetId="491" refreshError="1"/>
      <sheetData sheetId="492" refreshError="1"/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>
        <row r="4">
          <cell r="O4">
            <v>67.099999999999994</v>
          </cell>
        </row>
      </sheetData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0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Лист2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4">
          <cell r="C54">
            <v>7620</v>
          </cell>
        </row>
        <row r="146">
          <cell r="E146">
            <v>71431</v>
          </cell>
        </row>
        <row r="147">
          <cell r="E147">
            <v>1673728</v>
          </cell>
        </row>
        <row r="148">
          <cell r="E148">
            <v>56645</v>
          </cell>
        </row>
        <row r="149">
          <cell r="E149">
            <v>0</v>
          </cell>
        </row>
        <row r="150">
          <cell r="E150">
            <v>36800</v>
          </cell>
        </row>
        <row r="151">
          <cell r="E151">
            <v>19845</v>
          </cell>
        </row>
        <row r="152">
          <cell r="E152">
            <v>20000</v>
          </cell>
        </row>
        <row r="153">
          <cell r="E15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1">
          <cell r="C21">
            <v>808459</v>
          </cell>
        </row>
        <row r="62">
          <cell r="C62">
            <v>0</v>
          </cell>
        </row>
        <row r="69">
          <cell r="C69">
            <v>0</v>
          </cell>
        </row>
        <row r="70">
          <cell r="C7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гтжт"/>
      <sheetName val="УгтжтЩебень"/>
      <sheetName val="Угтжт опоры"/>
      <sheetName val="РГТОпр"/>
      <sheetName val="КуЭн"/>
      <sheetName val="АлКуПр"/>
      <sheetName val="ГРЭ"/>
      <sheetName val="Рзр"/>
      <sheetName val="Шхт"/>
      <sheetName val="УАТ"/>
      <sheetName val="КуКу"/>
      <sheetName val="УМТС"/>
      <sheetName val="Исполнит"/>
      <sheetName val="Свод"/>
      <sheetName val="РасчПрСтор"/>
      <sheetName val="РасчН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8">
          <cell r="B18">
            <v>854248</v>
          </cell>
        </row>
        <row r="60">
          <cell r="C60">
            <v>0</v>
          </cell>
        </row>
        <row r="67">
          <cell r="C67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</sheetData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"/>
      <sheetName val="Товар"/>
      <sheetName val="ОАО"/>
      <sheetName val="ОАОна1тн"/>
      <sheetName val="ОАОСвод"/>
      <sheetName val="ОАОВсего"/>
      <sheetName val="РасчПрТовВсего"/>
      <sheetName val="Подземная"/>
      <sheetName val="Открытая"/>
      <sheetName val="Баланс товарный"/>
      <sheetName val="РеализБалМ"/>
      <sheetName val="НалРеализ"/>
      <sheetName val="РеализУтысСум"/>
      <sheetName val="РасчПрибРеализУ"/>
      <sheetName val="РеалПрод"/>
      <sheetName val="РасчПрибРеалПрод"/>
      <sheetName val="РеалВсего"/>
      <sheetName val="РасчПрибРеалВсего"/>
      <sheetName val="Расчет затрат по ТДЦ"/>
      <sheetName val="Баланс товарный (с ТДЦ)"/>
      <sheetName val="РеализУтысСум (с ТДЦ)"/>
      <sheetName val="РасчПрибРеализУ (с ТДЦ)"/>
      <sheetName val="РеалПрод (с ТДЦ)"/>
      <sheetName val="РасчПрибРеалПрод (с ТДЦ)"/>
      <sheetName val="РеалВсего (с ТДЦ)"/>
      <sheetName val="для  снижения  Атхаму"/>
      <sheetName val="РасчПрибРеалВсего (с ТДЦ)"/>
      <sheetName val="доход от тех.обр."/>
      <sheetName val="доп.доход"/>
      <sheetName val="РасчПриб от надб"/>
      <sheetName val="РасчПрибРеалВсего "/>
      <sheetName val="РзрУ"/>
      <sheetName val="РзрУК"/>
      <sheetName val="РзрСвод"/>
      <sheetName val="Аппартак"/>
      <sheetName val="Шхт"/>
      <sheetName val="ШхтСвод"/>
      <sheetName val="Угтжт"/>
      <sheetName val="УжтСвод"/>
      <sheetName val="УАТпр"/>
      <sheetName val="УАТ"/>
      <sheetName val="УатУК"/>
      <sheetName val="УатСвод"/>
      <sheetName val="РГТОпр"/>
      <sheetName val="РГТО"/>
      <sheetName val="РГТОсвод"/>
      <sheetName val="КуЭн"/>
      <sheetName val="КуЭнСвод"/>
      <sheetName val="АлКу"/>
      <sheetName val="АлКуПр"/>
      <sheetName val="алока+энерго"/>
      <sheetName val="АлКуСвод"/>
      <sheetName val="ГРЭ"/>
      <sheetName val="ГРЭСвод"/>
      <sheetName val="УМТС"/>
      <sheetName val="УмтсСвод"/>
      <sheetName val="Лист3"/>
      <sheetName val="соц сфера"/>
      <sheetName val="СТК"/>
      <sheetName val="ИА"/>
      <sheetName val="ИА (свод)"/>
      <sheetName val="ИА (2)"/>
      <sheetName val="ИА (свод) (2)"/>
      <sheetName val="УчЦ"/>
      <sheetName val="КуКуСвод"/>
      <sheetName val="КуКу"/>
      <sheetName val="КуКуПр"/>
      <sheetName val="КуКуКрПр"/>
      <sheetName val="КуКуАвто"/>
      <sheetName val="ГУКС"/>
      <sheetName val="ГуксСвод"/>
      <sheetName val="СоцСфера"/>
      <sheetName val="СсАп"/>
      <sheetName val="СсЗд"/>
      <sheetName val="СсДл"/>
      <sheetName val="СсПрф"/>
      <sheetName val="СсБО"/>
      <sheetName val="СсАрх"/>
      <sheetName val="СсО3"/>
      <sheetName val="СсО4"/>
      <sheetName val="дп Гунча"/>
      <sheetName val="АБК Аппартак"/>
      <sheetName val="Кумирчи"/>
      <sheetName val="общепит"/>
      <sheetName val="медслужба"/>
      <sheetName val="СУАТ"/>
      <sheetName val="МРзр"/>
      <sheetName val="МШхт"/>
      <sheetName val="МКуКу"/>
      <sheetName val="МУгтжт"/>
      <sheetName val="МУАТ"/>
      <sheetName val="Служ"/>
      <sheetName val="ОАО (централизуемые)"/>
      <sheetName val="УИКТ"/>
      <sheetName val="Ред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74">
          <cell r="C174">
            <v>0</v>
          </cell>
        </row>
        <row r="215">
          <cell r="C215">
            <v>0</v>
          </cell>
        </row>
        <row r="216">
          <cell r="C216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в долл (2)"/>
      <sheetName val="G0"/>
      <sheetName val="G1"/>
      <sheetName val="G2"/>
      <sheetName val="Стоимость проектов "/>
      <sheetName val="Корот. программа"/>
      <sheetName val="Предп.Кредиты"/>
      <sheetName val="Перспект.проекты"/>
      <sheetName val="Строит ГЭС"/>
      <sheetName val="Кред"/>
      <sheetName val="Дейc. кр."/>
      <sheetName val="Погашение Кр."/>
      <sheetName val="программа"/>
      <sheetName val="ФО_ЭЭ"/>
      <sheetName val="ТЭ_Т"/>
      <sheetName val="Сводн_фин_рез"/>
      <sheetName val="Сводн_фин_рез (2)"/>
      <sheetName val="в долл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КаракалпакПЭС"/>
      <sheetName val="АндижанПЭС"/>
      <sheetName val="БухараПЭС"/>
      <sheetName val="ДжизакПЭС"/>
      <sheetName val="КашкадарьяПЭС"/>
      <sheetName val="НаманганПЭС"/>
      <sheetName val="НавоийПЭС"/>
      <sheetName val="СырдарьяПЭС"/>
      <sheetName val="СамаркандПЭС"/>
      <sheetName val="СурхандарьяПЭС"/>
      <sheetName val="ТашгорПЭС"/>
      <sheetName val="ТашПЭС"/>
      <sheetName val="ФерганаПЭС"/>
      <sheetName val="ХорезмПЭС"/>
      <sheetName val="Выборка кредитов"/>
      <sheetName val="амортизация"/>
      <sheetName val="РЕГИОН"/>
      <sheetName val="баланс топл."/>
      <sheetName val="бал_р"/>
      <sheetName val="cн"/>
      <sheetName val="произ_ эл.эн"/>
      <sheetName val="отпуск_тепл.эн."/>
      <sheetName val="полезн.отп"/>
      <sheetName val="ХН"/>
      <sheetName val="потери"/>
      <sheetName val="топливо"/>
      <sheetName val="прибыль"/>
      <sheetName val="расшифр."/>
      <sheetName val="ср.тариф 10 г"/>
      <sheetName val="модерн 0,4-35"/>
      <sheetName val="Аналитика 2003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1</v>
          </cell>
          <cell r="H3">
            <v>2</v>
          </cell>
        </row>
        <row r="5">
          <cell r="D5">
            <v>12</v>
          </cell>
        </row>
        <row r="7">
          <cell r="C7">
            <v>36526</v>
          </cell>
        </row>
        <row r="8">
          <cell r="C8">
            <v>36557</v>
          </cell>
        </row>
        <row r="9">
          <cell r="C9">
            <v>36586</v>
          </cell>
        </row>
        <row r="10">
          <cell r="C10">
            <v>36617</v>
          </cell>
        </row>
        <row r="11">
          <cell r="C11">
            <v>36647</v>
          </cell>
        </row>
        <row r="12">
          <cell r="C12">
            <v>36678</v>
          </cell>
        </row>
        <row r="13">
          <cell r="C13">
            <v>36708</v>
          </cell>
        </row>
        <row r="14">
          <cell r="C14">
            <v>36739</v>
          </cell>
        </row>
        <row r="15">
          <cell r="C15">
            <v>36770</v>
          </cell>
        </row>
        <row r="16">
          <cell r="C16">
            <v>36800</v>
          </cell>
        </row>
        <row r="17">
          <cell r="C17">
            <v>36831</v>
          </cell>
        </row>
        <row r="18">
          <cell r="C18">
            <v>36861</v>
          </cell>
        </row>
        <row r="20">
          <cell r="D20">
            <v>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ж а м и"/>
    </sheetNames>
    <sheetDataSet>
      <sheetData sheetId="0" refreshError="1">
        <row r="1">
          <cell r="A1" t="str">
            <v>Акционер 1</v>
          </cell>
        </row>
        <row r="4">
          <cell r="A4" t="str">
            <v>Без названия</v>
          </cell>
        </row>
        <row r="11">
          <cell r="A11" t="str">
            <v>Перечень продуктов проекта</v>
          </cell>
        </row>
        <row r="12">
          <cell r="A12" t="str">
            <v>Наименования:</v>
          </cell>
        </row>
        <row r="18">
          <cell r="A18" t="str">
            <v>Язык финансовых отчетов:</v>
          </cell>
        </row>
        <row r="21">
          <cell r="A21" t="str">
            <v>НАЛОГИ И ДРУГИЕ ОБЩИЕ НАСТРОЙКИ</v>
          </cell>
        </row>
        <row r="24">
          <cell r="B24">
            <v>0.1</v>
          </cell>
        </row>
        <row r="25">
          <cell r="B25">
            <v>0.2</v>
          </cell>
        </row>
        <row r="26">
          <cell r="B26">
            <v>3.5000000000000003E-2</v>
          </cell>
        </row>
        <row r="27">
          <cell r="B27">
            <v>0</v>
          </cell>
        </row>
        <row r="28">
          <cell r="B28">
            <v>0.24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12</v>
          </cell>
        </row>
        <row r="44">
          <cell r="A44" t="str">
            <v>НАЧАЛЬНЫЙ БАЛАНС</v>
          </cell>
        </row>
        <row r="57">
          <cell r="A57" t="str">
            <v>Запасы сырья и комплектующих</v>
          </cell>
        </row>
        <row r="70">
          <cell r="A70" t="str">
            <v>Кредиты и займы</v>
          </cell>
        </row>
        <row r="86">
          <cell r="A86" t="str">
            <v>КАПИТАЛЬНЫЕ ВЛОЖЕНИЯ</v>
          </cell>
        </row>
        <row r="88">
          <cell r="A88" t="str">
            <v>Приобретение основных средств</v>
          </cell>
        </row>
        <row r="89">
          <cell r="A89" t="str">
            <v>Здания и сооружения</v>
          </cell>
        </row>
        <row r="91">
          <cell r="A91" t="str">
            <v>Оборудование</v>
          </cell>
        </row>
        <row r="93">
          <cell r="A93" t="str">
            <v>Транспортные средства</v>
          </cell>
        </row>
        <row r="95">
          <cell r="A95" t="str">
            <v>Оргтехника</v>
          </cell>
        </row>
        <row r="97">
          <cell r="A97" t="str">
            <v>Прочие основные средства</v>
          </cell>
        </row>
        <row r="99">
          <cell r="A99" t="str">
            <v>Всего приобретение ОС</v>
          </cell>
        </row>
        <row r="103">
          <cell r="A103" t="str">
            <v>ПРОДАЖИ И ПРЯМЫЕ ИЗДЕРЖКИ</v>
          </cell>
        </row>
        <row r="105">
          <cell r="A105" t="str">
            <v>Объем продаж (в единицах продукции)</v>
          </cell>
        </row>
        <row r="108">
          <cell r="A108" t="str">
            <v>Цена продажи (за единицу продукции)</v>
          </cell>
        </row>
        <row r="111">
          <cell r="A111" t="str">
            <v>Стоимость материалов (за ед. продукции)</v>
          </cell>
        </row>
        <row r="114">
          <cell r="A114" t="str">
            <v>Сдельная зарплата (за ед. продукции)</v>
          </cell>
        </row>
        <row r="117">
          <cell r="A117" t="str">
            <v>ОБЩИЕ ИЗДЕРЖКИ</v>
          </cell>
        </row>
        <row r="119">
          <cell r="A119" t="str">
            <v>Производственные издержки</v>
          </cell>
        </row>
        <row r="122">
          <cell r="A122" t="str">
            <v>Административные издержки</v>
          </cell>
        </row>
        <row r="125">
          <cell r="A125" t="str">
            <v>Маркетинговые издержки</v>
          </cell>
        </row>
        <row r="136">
          <cell r="A136" t="str">
            <v>ИТОГО</v>
          </cell>
        </row>
        <row r="138">
          <cell r="A138" t="str">
            <v>ПЕРСОНАЛ</v>
          </cell>
        </row>
        <row r="140">
          <cell r="A140" t="str">
            <v>Производственный персонал</v>
          </cell>
        </row>
        <row r="143">
          <cell r="A143" t="str">
            <v>Административный персонал</v>
          </cell>
        </row>
        <row r="146">
          <cell r="A146" t="str">
            <v>Маркетинговый персонал</v>
          </cell>
        </row>
        <row r="155">
          <cell r="A155" t="str">
            <v>ФИНАНСИРОВАНИЕ</v>
          </cell>
        </row>
        <row r="159">
          <cell r="A159" t="str">
            <v>Кредиты и займы</v>
          </cell>
        </row>
        <row r="164">
          <cell r="B164">
            <v>0.03</v>
          </cell>
        </row>
        <row r="167">
          <cell r="A167" t="str">
            <v>Итого Сумма по процентам</v>
          </cell>
        </row>
        <row r="172">
          <cell r="A172" t="str">
            <v>Акционерный капитал</v>
          </cell>
        </row>
        <row r="175">
          <cell r="B175">
            <v>0</v>
          </cell>
        </row>
        <row r="177">
          <cell r="A177" t="str">
            <v>Лизинговое финансирование</v>
          </cell>
        </row>
        <row r="186">
          <cell r="A186" t="str">
            <v>Итого: Лизинговые платежи</v>
          </cell>
        </row>
      </sheetData>
      <sheetData sheetId="1" refreshError="1">
        <row r="29">
          <cell r="A29" t="str">
            <v>Списание сдельной зарплаты</v>
          </cell>
        </row>
        <row r="35">
          <cell r="A35" t="str">
            <v>Доходы и расходы, по продуктам ($)</v>
          </cell>
        </row>
        <row r="39">
          <cell r="A39" t="str">
            <v>Баланс производства и продаж (ед.)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Продукты: Параметры</v>
          </cell>
        </row>
        <row r="11">
          <cell r="A11" t="str">
            <v>Продукты: Получено денег</v>
          </cell>
        </row>
        <row r="14">
          <cell r="A14" t="str">
            <v>Продукты: Получено НДС</v>
          </cell>
        </row>
        <row r="17">
          <cell r="A17" t="str">
            <v>Продукты: Продажи без НДС</v>
          </cell>
        </row>
        <row r="22">
          <cell r="A22" t="str">
            <v>Материалы/комплектующие</v>
          </cell>
        </row>
        <row r="25">
          <cell r="A25" t="str">
            <v>Материалы/комплектующие</v>
          </cell>
        </row>
        <row r="28">
          <cell r="A28" t="str">
            <v>Материалы/комплектующие</v>
          </cell>
        </row>
        <row r="31">
          <cell r="A31" t="str">
            <v>Материалы/комплектующие</v>
          </cell>
        </row>
        <row r="34">
          <cell r="A34" t="str">
            <v>Материалы/комплектующие</v>
          </cell>
        </row>
        <row r="37">
          <cell r="A37" t="str">
            <v>Материалы/комплектующие</v>
          </cell>
        </row>
        <row r="41">
          <cell r="A41" t="str">
            <v>Активы: здания</v>
          </cell>
        </row>
        <row r="44">
          <cell r="A44" t="str">
            <v>Активы: оборудование</v>
          </cell>
        </row>
        <row r="47">
          <cell r="A47" t="str">
            <v>Активы: транспорт</v>
          </cell>
        </row>
        <row r="50">
          <cell r="A50" t="str">
            <v>Активы: оргтехника</v>
          </cell>
        </row>
        <row r="53">
          <cell r="A53" t="str">
            <v>Активы: прочие</v>
          </cell>
        </row>
        <row r="56">
          <cell r="A56" t="str">
            <v>Активы: здания</v>
          </cell>
        </row>
        <row r="59">
          <cell r="A59" t="str">
            <v>Активы: оборудование</v>
          </cell>
        </row>
        <row r="62">
          <cell r="A62" t="str">
            <v>Активы: транспорт</v>
          </cell>
        </row>
        <row r="65">
          <cell r="A65" t="str">
            <v>Активы: оргтехника</v>
          </cell>
        </row>
        <row r="68">
          <cell r="A68" t="str">
            <v>Активы: прочие</v>
          </cell>
        </row>
        <row r="71">
          <cell r="A71" t="str">
            <v>Активы: здания</v>
          </cell>
        </row>
        <row r="74">
          <cell r="A74" t="str">
            <v>Активы: оборудование</v>
          </cell>
        </row>
        <row r="77">
          <cell r="A77" t="str">
            <v>Активы: транспорт</v>
          </cell>
        </row>
        <row r="80">
          <cell r="A80" t="str">
            <v>Активы: оргтехника</v>
          </cell>
        </row>
        <row r="83">
          <cell r="A83" t="str">
            <v>Активы: прочие</v>
          </cell>
        </row>
        <row r="86">
          <cell r="A86" t="str">
            <v>Активы: здания</v>
          </cell>
        </row>
        <row r="89">
          <cell r="A89" t="str">
            <v>Активы: оборудование</v>
          </cell>
        </row>
        <row r="92">
          <cell r="A92" t="str">
            <v>Активы: транспорт</v>
          </cell>
        </row>
        <row r="95">
          <cell r="A95" t="str">
            <v>Активы: оргтехника</v>
          </cell>
        </row>
        <row r="98">
          <cell r="A98" t="str">
            <v>Активы: прочие</v>
          </cell>
        </row>
        <row r="101">
          <cell r="A101" t="str">
            <v>Активы: здания</v>
          </cell>
        </row>
        <row r="104">
          <cell r="A104" t="str">
            <v>Активы: оборудование</v>
          </cell>
        </row>
        <row r="107">
          <cell r="A107" t="str">
            <v>Активы: транспорт</v>
          </cell>
        </row>
        <row r="110">
          <cell r="A110" t="str">
            <v>Активы: оргтехника</v>
          </cell>
        </row>
        <row r="113">
          <cell r="A113" t="str">
            <v>Активы: прочие</v>
          </cell>
        </row>
        <row r="116">
          <cell r="A116" t="str">
            <v>Активы: здания</v>
          </cell>
        </row>
        <row r="119">
          <cell r="A119" t="str">
            <v>Активы: оборудование</v>
          </cell>
        </row>
        <row r="122">
          <cell r="A122" t="str">
            <v>Активы: транспорт</v>
          </cell>
        </row>
        <row r="125">
          <cell r="A125" t="str">
            <v>Активы: оргтехника</v>
          </cell>
        </row>
        <row r="128">
          <cell r="A128" t="str">
            <v>Активы: прочие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7">
          <cell r="A137" t="str">
            <v>Активы: транспорт</v>
          </cell>
        </row>
        <row r="140">
          <cell r="A140" t="str">
            <v>Активы: оргтехника</v>
          </cell>
        </row>
        <row r="143">
          <cell r="A143" t="str">
            <v>Активы: прочие</v>
          </cell>
        </row>
        <row r="148">
          <cell r="A148" t="str">
            <v>Общие издержки: производство</v>
          </cell>
        </row>
        <row r="151">
          <cell r="A151" t="str">
            <v>Общие издержки: административные</v>
          </cell>
        </row>
        <row r="154">
          <cell r="A154" t="str">
            <v>Общие издержки: маркетинг</v>
          </cell>
        </row>
        <row r="158">
          <cell r="A158" t="str">
            <v>Общие издержки: производство</v>
          </cell>
        </row>
        <row r="161">
          <cell r="A161" t="str">
            <v>Общие издержки: административные</v>
          </cell>
        </row>
        <row r="164">
          <cell r="A164" t="str">
            <v>Общие издержки: маркетинг</v>
          </cell>
        </row>
        <row r="173">
          <cell r="A173" t="str">
            <v>Персонал: производство</v>
          </cell>
        </row>
        <row r="176">
          <cell r="A176" t="str">
            <v>Персонал: административный</v>
          </cell>
        </row>
        <row r="179">
          <cell r="A179" t="str">
            <v>Персонал: административный</v>
          </cell>
        </row>
        <row r="183">
          <cell r="A183" t="str">
            <v>Акционеры</v>
          </cell>
        </row>
        <row r="185">
          <cell r="A185" t="str">
            <v>Акционеры</v>
          </cell>
        </row>
        <row r="187">
          <cell r="A187" t="str">
            <v>Акционеры</v>
          </cell>
        </row>
      </sheetData>
      <sheetData sheetId="8" refreshError="1">
        <row r="5">
          <cell r="B5">
            <v>1</v>
          </cell>
        </row>
        <row r="6">
          <cell r="B6">
            <v>0</v>
          </cell>
        </row>
        <row r="9">
          <cell r="B9">
            <v>0</v>
          </cell>
        </row>
        <row r="10">
          <cell r="B10">
            <v>6</v>
          </cell>
        </row>
        <row r="13">
          <cell r="B13">
            <v>1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1</v>
          </cell>
        </row>
        <row r="18">
          <cell r="B18">
            <v>1</v>
          </cell>
        </row>
        <row r="19">
          <cell r="B19">
            <v>1</v>
          </cell>
        </row>
        <row r="21">
          <cell r="B21">
            <v>1</v>
          </cell>
        </row>
        <row r="22">
          <cell r="B22">
            <v>1</v>
          </cell>
        </row>
        <row r="23">
          <cell r="B23">
            <v>0</v>
          </cell>
        </row>
        <row r="24">
          <cell r="B24">
            <v>0</v>
          </cell>
        </row>
        <row r="33">
          <cell r="B33">
            <v>0</v>
          </cell>
          <cell r="C33">
            <v>0.4</v>
          </cell>
        </row>
        <row r="34">
          <cell r="B34">
            <v>0</v>
          </cell>
          <cell r="C34">
            <v>0.4</v>
          </cell>
        </row>
        <row r="35">
          <cell r="B35">
            <v>0</v>
          </cell>
          <cell r="C35">
            <v>0.4</v>
          </cell>
        </row>
        <row r="41">
          <cell r="B41">
            <v>60</v>
          </cell>
        </row>
        <row r="43">
          <cell r="B43">
            <v>-17961.14345293209</v>
          </cell>
        </row>
        <row r="44">
          <cell r="B44">
            <v>1</v>
          </cell>
        </row>
        <row r="48">
          <cell r="B48">
            <v>1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1</v>
          </cell>
        </row>
        <row r="52">
          <cell r="B52">
            <v>0</v>
          </cell>
        </row>
        <row r="53">
          <cell r="B53">
            <v>0</v>
          </cell>
        </row>
        <row r="61">
          <cell r="B61">
            <v>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  <sheetName val="структура"/>
    </sheetNames>
    <sheetDataSet>
      <sheetData sheetId="0" refreshError="1">
        <row r="46">
          <cell r="B46">
            <v>0.2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>
        <row r="7">
          <cell r="B7">
            <v>1</v>
          </cell>
        </row>
        <row r="8">
          <cell r="B8">
            <v>6</v>
          </cell>
        </row>
        <row r="26">
          <cell r="B26">
            <v>1.5309464329304356E-2</v>
          </cell>
        </row>
        <row r="40">
          <cell r="B40">
            <v>1</v>
          </cell>
        </row>
        <row r="55">
          <cell r="C55" t="str">
            <v>$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Фин_рес"/>
      <sheetName val="БДС1"/>
      <sheetName val="БДС2"/>
      <sheetName val="ГРР"/>
      <sheetName val="СКВ"/>
      <sheetName val="Лист1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БК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ГзлТГД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</sheetNames>
    <sheetDataSet>
      <sheetData sheetId="0" refreshError="1"/>
      <sheetData sheetId="1">
        <row r="3">
          <cell r="D3">
            <v>1</v>
          </cell>
          <cell r="H3">
            <v>8</v>
          </cell>
        </row>
        <row r="5">
          <cell r="D5">
            <v>12</v>
          </cell>
        </row>
        <row r="7">
          <cell r="C7">
            <v>36526</v>
          </cell>
          <cell r="H7" t="str">
            <v>январь</v>
          </cell>
        </row>
        <row r="8">
          <cell r="C8">
            <v>36557</v>
          </cell>
          <cell r="H8" t="str">
            <v>февраль</v>
          </cell>
        </row>
        <row r="9">
          <cell r="C9">
            <v>36586</v>
          </cell>
          <cell r="H9" t="str">
            <v>март</v>
          </cell>
        </row>
        <row r="10">
          <cell r="C10">
            <v>36617</v>
          </cell>
          <cell r="H10" t="str">
            <v>апрель</v>
          </cell>
        </row>
        <row r="11">
          <cell r="C11">
            <v>36647</v>
          </cell>
          <cell r="H11" t="str">
            <v>май</v>
          </cell>
        </row>
        <row r="12">
          <cell r="C12">
            <v>36678</v>
          </cell>
          <cell r="H12" t="str">
            <v>июнь</v>
          </cell>
        </row>
        <row r="13">
          <cell r="C13">
            <v>36708</v>
          </cell>
          <cell r="H13" t="str">
            <v>июль</v>
          </cell>
        </row>
        <row r="14">
          <cell r="C14">
            <v>36739</v>
          </cell>
          <cell r="H14" t="str">
            <v>август</v>
          </cell>
        </row>
        <row r="15">
          <cell r="C15">
            <v>36770</v>
          </cell>
          <cell r="H15" t="str">
            <v>сентябрь</v>
          </cell>
        </row>
        <row r="16">
          <cell r="C16">
            <v>36800</v>
          </cell>
          <cell r="H16" t="str">
            <v>октябрь</v>
          </cell>
        </row>
        <row r="17">
          <cell r="C17">
            <v>36831</v>
          </cell>
          <cell r="H17" t="str">
            <v>ноябрь</v>
          </cell>
        </row>
        <row r="18">
          <cell r="C18">
            <v>36861</v>
          </cell>
          <cell r="H18" t="str">
            <v>декабрь</v>
          </cell>
        </row>
        <row r="19">
          <cell r="H19" t="e">
            <v>#REF!</v>
          </cell>
        </row>
        <row r="20">
          <cell r="D20">
            <v>12</v>
          </cell>
          <cell r="H20" t="str">
            <v>среднее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Жиззах янги раз"/>
      <sheetName val="Импорт 2000-2002"/>
      <sheetName val="Store"/>
      <sheetName val="BRAKE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Фориш 2003"/>
      <sheetName val="Зан-ть(р-ны)"/>
      <sheetName val="Data input"/>
      <sheetName val="План пр-ва_1"/>
      <sheetName val="План продаж_1"/>
      <sheetName val="Жиззах_янги_раз"/>
      <sheetName val="Импорт_2000-2002"/>
      <sheetName val="свыше_100тыс_долл_2"/>
      <sheetName val="Жиззах_янги_раз2"/>
      <sheetName val="Импорт_2000-20022"/>
      <sheetName val="свыше_100тыс_долл_1"/>
      <sheetName val="Жиззах_янги_раз1"/>
      <sheetName val="Импорт_2000-20021"/>
      <sheetName val="План пр-ва"/>
      <sheetName val="табл чувств"/>
      <sheetName val="План продаж"/>
      <sheetName val="ФО"/>
      <sheetName val="уюшмага10,09 холатига"/>
      <sheetName val="Лист1 (2)"/>
      <sheetName val="ш.т"/>
      <sheetName val="목적별"/>
      <sheetName val="A-A"/>
      <sheetName val="???"/>
      <sheetName val="Лист1"/>
      <sheetName val="___"/>
      <sheetName val="свод себестоимости"/>
      <sheetName val="f007502_18X"/>
      <sheetName val="Итого_23"/>
      <sheetName val="23_4"/>
      <sheetName val="25_1"/>
      <sheetName val="курс"/>
      <sheetName val="Массив"/>
      <sheetName val="экс хар"/>
      <sheetName val="Лист3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еменные данные"/>
      <sheetName val="Фин_рес (без вв)"/>
      <sheetName val="Фин_рес (1)"/>
      <sheetName val="сравнение цен (квартал)"/>
      <sheetName val="G0"/>
      <sheetName val="G1"/>
      <sheetName val="G2"/>
      <sheetName val="ФО_ЭЭ"/>
      <sheetName val="ТЭ_Т_СБ"/>
      <sheetName val="Фин_рес"/>
      <sheetName val="БДС_1"/>
      <sheetName val="БДС_1 (2)"/>
      <sheetName val="Тб_ПДС"/>
      <sheetName val="ГАК"/>
      <sheetName val="КП"/>
      <sheetName val="Пртк"/>
      <sheetName val="ЭСеть"/>
      <sheetName val="Итого по ГЭС"/>
      <sheetName val="к-д У-ЧирчикГЭС"/>
      <sheetName val="к-д ЧирчикГЭС"/>
      <sheetName val="к-д КодирьяГЭС"/>
      <sheetName val="к-д ТашГЭС"/>
      <sheetName val="к-д Н-БозсГЭС"/>
      <sheetName val="ФархадГЭС"/>
      <sheetName val="Итого по ТЭЦ"/>
      <sheetName val="ТашТЭЦ"/>
      <sheetName val="ФерТЭЦ"/>
      <sheetName val="МубарекТЭЦ"/>
      <sheetName val="Итого по ТЭС"/>
      <sheetName val="ТашТЭC"/>
      <sheetName val="СырдарьяТЭС"/>
      <sheetName val="НАнгренТЭС"/>
      <sheetName val="АнгренТЭС"/>
      <sheetName val="НавоиТЭС"/>
      <sheetName val="ТахиаташТЭС"/>
      <sheetName val="ТалимарджанТЭС"/>
      <sheetName val="Итого по ПЭС"/>
      <sheetName val="АндижанЭС"/>
      <sheetName val="БухараЭС"/>
      <sheetName val="ДжизакЭС"/>
      <sheetName val="КаракалпакЭС"/>
      <sheetName val="КашкадарьяЭС"/>
      <sheetName val="НаманганЭС"/>
      <sheetName val="НавоийЭС"/>
      <sheetName val="СырдарьяЭС"/>
      <sheetName val="СамаркандЭС"/>
      <sheetName val="СурхандарьяЭС"/>
      <sheetName val="ТашгорЭС"/>
      <sheetName val="ТашЭС"/>
      <sheetName val="ФерганаЭС"/>
      <sheetName val="ХорезмЭС"/>
      <sheetName val="Узбекуголь"/>
      <sheetName val="Прил_1"/>
      <sheetName val="Прил_2"/>
      <sheetName val="Прил_3"/>
      <sheetName val="Прил_4"/>
      <sheetName val="Прил_5"/>
      <sheetName val="Прил_6"/>
      <sheetName val="Реестр цен"/>
      <sheetName val="Лист1"/>
      <sheetName val="итогоЭнергосистема(факт)"/>
      <sheetName val="G2 (2)"/>
      <sheetName val="Лист1 (2)"/>
      <sheetName val="Лист3"/>
      <sheetName val="Аналитика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2">
          <cell r="D32">
            <v>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Курсы валют"/>
      <sheetName val="Источн финансир"/>
      <sheetName val="Стоимость проекта"/>
      <sheetName val="Выборка кредитов"/>
      <sheetName val="Кредит1"/>
      <sheetName val="Кредит2"/>
      <sheetName val="Кредит3"/>
      <sheetName val="Кредит4"/>
      <sheetName val="Кредиты"/>
      <sheetName val="Исх данные пр-ва и реализ"/>
      <sheetName val="План производства"/>
      <sheetName val="План продаж"/>
      <sheetName val="Сырьё"/>
      <sheetName val="Зарплата"/>
      <sheetName val="Коэф обор"/>
      <sheetName val="Амортизация"/>
      <sheetName val="Налоги"/>
      <sheetName val="CostTotal"/>
      <sheetName val="Себестоимость"/>
      <sheetName val="Прибыли и убытки"/>
      <sheetName val="Обор капитал"/>
      <sheetName val="Притоки и оттоки"/>
      <sheetName val="Чувствительность"/>
      <sheetName val="Баланс"/>
      <sheetName val="Лист1"/>
      <sheetName val="Безубыточность"/>
      <sheetName val="IRR, NPV"/>
    </sheetNames>
    <sheetDataSet>
      <sheetData sheetId="0" refreshError="1">
        <row r="6">
          <cell r="C6" t="str">
            <v>USD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tabColor theme="1"/>
  </sheetPr>
  <dimension ref="A1:N193"/>
  <sheetViews>
    <sheetView tabSelected="1" zoomScale="90" zoomScaleNormal="9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H9" sqref="H9"/>
    </sheetView>
  </sheetViews>
  <sheetFormatPr defaultRowHeight="12.75" outlineLevelRow="1" outlineLevelCol="2"/>
  <cols>
    <col min="1" max="1" width="52" style="2" customWidth="1"/>
    <col min="2" max="2" width="18" style="2" customWidth="1"/>
    <col min="3" max="3" width="17.85546875" style="2" customWidth="1"/>
    <col min="4" max="4" width="15.140625" style="2" customWidth="1"/>
    <col min="5" max="5" width="17.7109375" style="2" customWidth="1"/>
    <col min="6" max="6" width="17" style="2" customWidth="1"/>
    <col min="7" max="7" width="23.42578125" style="2" customWidth="1"/>
    <col min="8" max="9" width="18.7109375" style="2" customWidth="1"/>
    <col min="10" max="10" width="13.85546875" style="2" hidden="1" customWidth="1" outlineLevel="1"/>
    <col min="11" max="11" width="17.28515625" style="2" hidden="1" customWidth="1" outlineLevel="1"/>
    <col min="12" max="12" width="43.7109375" style="2" hidden="1" customWidth="1" outlineLevel="2"/>
    <col min="13" max="13" width="17.5703125" style="2" customWidth="1" collapsed="1"/>
    <col min="14" max="14" width="16.85546875" style="2" customWidth="1"/>
    <col min="15" max="254" width="9.140625" style="2"/>
    <col min="255" max="255" width="44.5703125" style="2" customWidth="1"/>
    <col min="256" max="256" width="17.85546875" style="2" customWidth="1"/>
    <col min="257" max="258" width="15.140625" style="2" customWidth="1"/>
    <col min="259" max="259" width="13.85546875" style="2" customWidth="1"/>
    <col min="260" max="260" width="17.28515625" style="2" customWidth="1"/>
    <col min="261" max="261" width="22.5703125" style="2" customWidth="1"/>
    <col min="262" max="262" width="20.7109375" style="2" customWidth="1"/>
    <col min="263" max="263" width="10.85546875" style="2" customWidth="1"/>
    <col min="264" max="264" width="12" style="2" bestFit="1" customWidth="1"/>
    <col min="265" max="266" width="9.140625" style="2"/>
    <col min="267" max="267" width="10.85546875" style="2" bestFit="1" customWidth="1"/>
    <col min="268" max="510" width="9.140625" style="2"/>
    <col min="511" max="511" width="44.5703125" style="2" customWidth="1"/>
    <col min="512" max="512" width="17.85546875" style="2" customWidth="1"/>
    <col min="513" max="514" width="15.140625" style="2" customWidth="1"/>
    <col min="515" max="515" width="13.85546875" style="2" customWidth="1"/>
    <col min="516" max="516" width="17.28515625" style="2" customWidth="1"/>
    <col min="517" max="517" width="22.5703125" style="2" customWidth="1"/>
    <col min="518" max="518" width="20.7109375" style="2" customWidth="1"/>
    <col min="519" max="519" width="10.85546875" style="2" customWidth="1"/>
    <col min="520" max="520" width="12" style="2" bestFit="1" customWidth="1"/>
    <col min="521" max="522" width="9.140625" style="2"/>
    <col min="523" max="523" width="10.85546875" style="2" bestFit="1" customWidth="1"/>
    <col min="524" max="766" width="9.140625" style="2"/>
    <col min="767" max="767" width="44.5703125" style="2" customWidth="1"/>
    <col min="768" max="768" width="17.85546875" style="2" customWidth="1"/>
    <col min="769" max="770" width="15.140625" style="2" customWidth="1"/>
    <col min="771" max="771" width="13.85546875" style="2" customWidth="1"/>
    <col min="772" max="772" width="17.28515625" style="2" customWidth="1"/>
    <col min="773" max="773" width="22.5703125" style="2" customWidth="1"/>
    <col min="774" max="774" width="20.7109375" style="2" customWidth="1"/>
    <col min="775" max="775" width="10.85546875" style="2" customWidth="1"/>
    <col min="776" max="776" width="12" style="2" bestFit="1" customWidth="1"/>
    <col min="777" max="778" width="9.140625" style="2"/>
    <col min="779" max="779" width="10.85546875" style="2" bestFit="1" customWidth="1"/>
    <col min="780" max="1022" width="9.140625" style="2"/>
    <col min="1023" max="1023" width="44.5703125" style="2" customWidth="1"/>
    <col min="1024" max="1024" width="17.85546875" style="2" customWidth="1"/>
    <col min="1025" max="1026" width="15.140625" style="2" customWidth="1"/>
    <col min="1027" max="1027" width="13.85546875" style="2" customWidth="1"/>
    <col min="1028" max="1028" width="17.28515625" style="2" customWidth="1"/>
    <col min="1029" max="1029" width="22.5703125" style="2" customWidth="1"/>
    <col min="1030" max="1030" width="20.7109375" style="2" customWidth="1"/>
    <col min="1031" max="1031" width="10.85546875" style="2" customWidth="1"/>
    <col min="1032" max="1032" width="12" style="2" bestFit="1" customWidth="1"/>
    <col min="1033" max="1034" width="9.140625" style="2"/>
    <col min="1035" max="1035" width="10.85546875" style="2" bestFit="1" customWidth="1"/>
    <col min="1036" max="1278" width="9.140625" style="2"/>
    <col min="1279" max="1279" width="44.5703125" style="2" customWidth="1"/>
    <col min="1280" max="1280" width="17.85546875" style="2" customWidth="1"/>
    <col min="1281" max="1282" width="15.140625" style="2" customWidth="1"/>
    <col min="1283" max="1283" width="13.85546875" style="2" customWidth="1"/>
    <col min="1284" max="1284" width="17.28515625" style="2" customWidth="1"/>
    <col min="1285" max="1285" width="22.5703125" style="2" customWidth="1"/>
    <col min="1286" max="1286" width="20.7109375" style="2" customWidth="1"/>
    <col min="1287" max="1287" width="10.85546875" style="2" customWidth="1"/>
    <col min="1288" max="1288" width="12" style="2" bestFit="1" customWidth="1"/>
    <col min="1289" max="1290" width="9.140625" style="2"/>
    <col min="1291" max="1291" width="10.85546875" style="2" bestFit="1" customWidth="1"/>
    <col min="1292" max="1534" width="9.140625" style="2"/>
    <col min="1535" max="1535" width="44.5703125" style="2" customWidth="1"/>
    <col min="1536" max="1536" width="17.85546875" style="2" customWidth="1"/>
    <col min="1537" max="1538" width="15.140625" style="2" customWidth="1"/>
    <col min="1539" max="1539" width="13.85546875" style="2" customWidth="1"/>
    <col min="1540" max="1540" width="17.28515625" style="2" customWidth="1"/>
    <col min="1541" max="1541" width="22.5703125" style="2" customWidth="1"/>
    <col min="1542" max="1542" width="20.7109375" style="2" customWidth="1"/>
    <col min="1543" max="1543" width="10.85546875" style="2" customWidth="1"/>
    <col min="1544" max="1544" width="12" style="2" bestFit="1" customWidth="1"/>
    <col min="1545" max="1546" width="9.140625" style="2"/>
    <col min="1547" max="1547" width="10.85546875" style="2" bestFit="1" customWidth="1"/>
    <col min="1548" max="1790" width="9.140625" style="2"/>
    <col min="1791" max="1791" width="44.5703125" style="2" customWidth="1"/>
    <col min="1792" max="1792" width="17.85546875" style="2" customWidth="1"/>
    <col min="1793" max="1794" width="15.140625" style="2" customWidth="1"/>
    <col min="1795" max="1795" width="13.85546875" style="2" customWidth="1"/>
    <col min="1796" max="1796" width="17.28515625" style="2" customWidth="1"/>
    <col min="1797" max="1797" width="22.5703125" style="2" customWidth="1"/>
    <col min="1798" max="1798" width="20.7109375" style="2" customWidth="1"/>
    <col min="1799" max="1799" width="10.85546875" style="2" customWidth="1"/>
    <col min="1800" max="1800" width="12" style="2" bestFit="1" customWidth="1"/>
    <col min="1801" max="1802" width="9.140625" style="2"/>
    <col min="1803" max="1803" width="10.85546875" style="2" bestFit="1" customWidth="1"/>
    <col min="1804" max="2046" width="9.140625" style="2"/>
    <col min="2047" max="2047" width="44.5703125" style="2" customWidth="1"/>
    <col min="2048" max="2048" width="17.85546875" style="2" customWidth="1"/>
    <col min="2049" max="2050" width="15.140625" style="2" customWidth="1"/>
    <col min="2051" max="2051" width="13.85546875" style="2" customWidth="1"/>
    <col min="2052" max="2052" width="17.28515625" style="2" customWidth="1"/>
    <col min="2053" max="2053" width="22.5703125" style="2" customWidth="1"/>
    <col min="2054" max="2054" width="20.7109375" style="2" customWidth="1"/>
    <col min="2055" max="2055" width="10.85546875" style="2" customWidth="1"/>
    <col min="2056" max="2056" width="12" style="2" bestFit="1" customWidth="1"/>
    <col min="2057" max="2058" width="9.140625" style="2"/>
    <col min="2059" max="2059" width="10.85546875" style="2" bestFit="1" customWidth="1"/>
    <col min="2060" max="2302" width="9.140625" style="2"/>
    <col min="2303" max="2303" width="44.5703125" style="2" customWidth="1"/>
    <col min="2304" max="2304" width="17.85546875" style="2" customWidth="1"/>
    <col min="2305" max="2306" width="15.140625" style="2" customWidth="1"/>
    <col min="2307" max="2307" width="13.85546875" style="2" customWidth="1"/>
    <col min="2308" max="2308" width="17.28515625" style="2" customWidth="1"/>
    <col min="2309" max="2309" width="22.5703125" style="2" customWidth="1"/>
    <col min="2310" max="2310" width="20.7109375" style="2" customWidth="1"/>
    <col min="2311" max="2311" width="10.85546875" style="2" customWidth="1"/>
    <col min="2312" max="2312" width="12" style="2" bestFit="1" customWidth="1"/>
    <col min="2313" max="2314" width="9.140625" style="2"/>
    <col min="2315" max="2315" width="10.85546875" style="2" bestFit="1" customWidth="1"/>
    <col min="2316" max="2558" width="9.140625" style="2"/>
    <col min="2559" max="2559" width="44.5703125" style="2" customWidth="1"/>
    <col min="2560" max="2560" width="17.85546875" style="2" customWidth="1"/>
    <col min="2561" max="2562" width="15.140625" style="2" customWidth="1"/>
    <col min="2563" max="2563" width="13.85546875" style="2" customWidth="1"/>
    <col min="2564" max="2564" width="17.28515625" style="2" customWidth="1"/>
    <col min="2565" max="2565" width="22.5703125" style="2" customWidth="1"/>
    <col min="2566" max="2566" width="20.7109375" style="2" customWidth="1"/>
    <col min="2567" max="2567" width="10.85546875" style="2" customWidth="1"/>
    <col min="2568" max="2568" width="12" style="2" bestFit="1" customWidth="1"/>
    <col min="2569" max="2570" width="9.140625" style="2"/>
    <col min="2571" max="2571" width="10.85546875" style="2" bestFit="1" customWidth="1"/>
    <col min="2572" max="2814" width="9.140625" style="2"/>
    <col min="2815" max="2815" width="44.5703125" style="2" customWidth="1"/>
    <col min="2816" max="2816" width="17.85546875" style="2" customWidth="1"/>
    <col min="2817" max="2818" width="15.140625" style="2" customWidth="1"/>
    <col min="2819" max="2819" width="13.85546875" style="2" customWidth="1"/>
    <col min="2820" max="2820" width="17.28515625" style="2" customWidth="1"/>
    <col min="2821" max="2821" width="22.5703125" style="2" customWidth="1"/>
    <col min="2822" max="2822" width="20.7109375" style="2" customWidth="1"/>
    <col min="2823" max="2823" width="10.85546875" style="2" customWidth="1"/>
    <col min="2824" max="2824" width="12" style="2" bestFit="1" customWidth="1"/>
    <col min="2825" max="2826" width="9.140625" style="2"/>
    <col min="2827" max="2827" width="10.85546875" style="2" bestFit="1" customWidth="1"/>
    <col min="2828" max="3070" width="9.140625" style="2"/>
    <col min="3071" max="3071" width="44.5703125" style="2" customWidth="1"/>
    <col min="3072" max="3072" width="17.85546875" style="2" customWidth="1"/>
    <col min="3073" max="3074" width="15.140625" style="2" customWidth="1"/>
    <col min="3075" max="3075" width="13.85546875" style="2" customWidth="1"/>
    <col min="3076" max="3076" width="17.28515625" style="2" customWidth="1"/>
    <col min="3077" max="3077" width="22.5703125" style="2" customWidth="1"/>
    <col min="3078" max="3078" width="20.7109375" style="2" customWidth="1"/>
    <col min="3079" max="3079" width="10.85546875" style="2" customWidth="1"/>
    <col min="3080" max="3080" width="12" style="2" bestFit="1" customWidth="1"/>
    <col min="3081" max="3082" width="9.140625" style="2"/>
    <col min="3083" max="3083" width="10.85546875" style="2" bestFit="1" customWidth="1"/>
    <col min="3084" max="3326" width="9.140625" style="2"/>
    <col min="3327" max="3327" width="44.5703125" style="2" customWidth="1"/>
    <col min="3328" max="3328" width="17.85546875" style="2" customWidth="1"/>
    <col min="3329" max="3330" width="15.140625" style="2" customWidth="1"/>
    <col min="3331" max="3331" width="13.85546875" style="2" customWidth="1"/>
    <col min="3332" max="3332" width="17.28515625" style="2" customWidth="1"/>
    <col min="3333" max="3333" width="22.5703125" style="2" customWidth="1"/>
    <col min="3334" max="3334" width="20.7109375" style="2" customWidth="1"/>
    <col min="3335" max="3335" width="10.85546875" style="2" customWidth="1"/>
    <col min="3336" max="3336" width="12" style="2" bestFit="1" customWidth="1"/>
    <col min="3337" max="3338" width="9.140625" style="2"/>
    <col min="3339" max="3339" width="10.85546875" style="2" bestFit="1" customWidth="1"/>
    <col min="3340" max="3582" width="9.140625" style="2"/>
    <col min="3583" max="3583" width="44.5703125" style="2" customWidth="1"/>
    <col min="3584" max="3584" width="17.85546875" style="2" customWidth="1"/>
    <col min="3585" max="3586" width="15.140625" style="2" customWidth="1"/>
    <col min="3587" max="3587" width="13.85546875" style="2" customWidth="1"/>
    <col min="3588" max="3588" width="17.28515625" style="2" customWidth="1"/>
    <col min="3589" max="3589" width="22.5703125" style="2" customWidth="1"/>
    <col min="3590" max="3590" width="20.7109375" style="2" customWidth="1"/>
    <col min="3591" max="3591" width="10.85546875" style="2" customWidth="1"/>
    <col min="3592" max="3592" width="12" style="2" bestFit="1" customWidth="1"/>
    <col min="3593" max="3594" width="9.140625" style="2"/>
    <col min="3595" max="3595" width="10.85546875" style="2" bestFit="1" customWidth="1"/>
    <col min="3596" max="3838" width="9.140625" style="2"/>
    <col min="3839" max="3839" width="44.5703125" style="2" customWidth="1"/>
    <col min="3840" max="3840" width="17.85546875" style="2" customWidth="1"/>
    <col min="3841" max="3842" width="15.140625" style="2" customWidth="1"/>
    <col min="3843" max="3843" width="13.85546875" style="2" customWidth="1"/>
    <col min="3844" max="3844" width="17.28515625" style="2" customWidth="1"/>
    <col min="3845" max="3845" width="22.5703125" style="2" customWidth="1"/>
    <col min="3846" max="3846" width="20.7109375" style="2" customWidth="1"/>
    <col min="3847" max="3847" width="10.85546875" style="2" customWidth="1"/>
    <col min="3848" max="3848" width="12" style="2" bestFit="1" customWidth="1"/>
    <col min="3849" max="3850" width="9.140625" style="2"/>
    <col min="3851" max="3851" width="10.85546875" style="2" bestFit="1" customWidth="1"/>
    <col min="3852" max="4094" width="9.140625" style="2"/>
    <col min="4095" max="4095" width="44.5703125" style="2" customWidth="1"/>
    <col min="4096" max="4096" width="17.85546875" style="2" customWidth="1"/>
    <col min="4097" max="4098" width="15.140625" style="2" customWidth="1"/>
    <col min="4099" max="4099" width="13.85546875" style="2" customWidth="1"/>
    <col min="4100" max="4100" width="17.28515625" style="2" customWidth="1"/>
    <col min="4101" max="4101" width="22.5703125" style="2" customWidth="1"/>
    <col min="4102" max="4102" width="20.7109375" style="2" customWidth="1"/>
    <col min="4103" max="4103" width="10.85546875" style="2" customWidth="1"/>
    <col min="4104" max="4104" width="12" style="2" bestFit="1" customWidth="1"/>
    <col min="4105" max="4106" width="9.140625" style="2"/>
    <col min="4107" max="4107" width="10.85546875" style="2" bestFit="1" customWidth="1"/>
    <col min="4108" max="4350" width="9.140625" style="2"/>
    <col min="4351" max="4351" width="44.5703125" style="2" customWidth="1"/>
    <col min="4352" max="4352" width="17.85546875" style="2" customWidth="1"/>
    <col min="4353" max="4354" width="15.140625" style="2" customWidth="1"/>
    <col min="4355" max="4355" width="13.85546875" style="2" customWidth="1"/>
    <col min="4356" max="4356" width="17.28515625" style="2" customWidth="1"/>
    <col min="4357" max="4357" width="22.5703125" style="2" customWidth="1"/>
    <col min="4358" max="4358" width="20.7109375" style="2" customWidth="1"/>
    <col min="4359" max="4359" width="10.85546875" style="2" customWidth="1"/>
    <col min="4360" max="4360" width="12" style="2" bestFit="1" customWidth="1"/>
    <col min="4361" max="4362" width="9.140625" style="2"/>
    <col min="4363" max="4363" width="10.85546875" style="2" bestFit="1" customWidth="1"/>
    <col min="4364" max="4606" width="9.140625" style="2"/>
    <col min="4607" max="4607" width="44.5703125" style="2" customWidth="1"/>
    <col min="4608" max="4608" width="17.85546875" style="2" customWidth="1"/>
    <col min="4609" max="4610" width="15.140625" style="2" customWidth="1"/>
    <col min="4611" max="4611" width="13.85546875" style="2" customWidth="1"/>
    <col min="4612" max="4612" width="17.28515625" style="2" customWidth="1"/>
    <col min="4613" max="4613" width="22.5703125" style="2" customWidth="1"/>
    <col min="4614" max="4614" width="20.7109375" style="2" customWidth="1"/>
    <col min="4615" max="4615" width="10.85546875" style="2" customWidth="1"/>
    <col min="4616" max="4616" width="12" style="2" bestFit="1" customWidth="1"/>
    <col min="4617" max="4618" width="9.140625" style="2"/>
    <col min="4619" max="4619" width="10.85546875" style="2" bestFit="1" customWidth="1"/>
    <col min="4620" max="4862" width="9.140625" style="2"/>
    <col min="4863" max="4863" width="44.5703125" style="2" customWidth="1"/>
    <col min="4864" max="4864" width="17.85546875" style="2" customWidth="1"/>
    <col min="4865" max="4866" width="15.140625" style="2" customWidth="1"/>
    <col min="4867" max="4867" width="13.85546875" style="2" customWidth="1"/>
    <col min="4868" max="4868" width="17.28515625" style="2" customWidth="1"/>
    <col min="4869" max="4869" width="22.5703125" style="2" customWidth="1"/>
    <col min="4870" max="4870" width="20.7109375" style="2" customWidth="1"/>
    <col min="4871" max="4871" width="10.85546875" style="2" customWidth="1"/>
    <col min="4872" max="4872" width="12" style="2" bestFit="1" customWidth="1"/>
    <col min="4873" max="4874" width="9.140625" style="2"/>
    <col min="4875" max="4875" width="10.85546875" style="2" bestFit="1" customWidth="1"/>
    <col min="4876" max="5118" width="9.140625" style="2"/>
    <col min="5119" max="5119" width="44.5703125" style="2" customWidth="1"/>
    <col min="5120" max="5120" width="17.85546875" style="2" customWidth="1"/>
    <col min="5121" max="5122" width="15.140625" style="2" customWidth="1"/>
    <col min="5123" max="5123" width="13.85546875" style="2" customWidth="1"/>
    <col min="5124" max="5124" width="17.28515625" style="2" customWidth="1"/>
    <col min="5125" max="5125" width="22.5703125" style="2" customWidth="1"/>
    <col min="5126" max="5126" width="20.7109375" style="2" customWidth="1"/>
    <col min="5127" max="5127" width="10.85546875" style="2" customWidth="1"/>
    <col min="5128" max="5128" width="12" style="2" bestFit="1" customWidth="1"/>
    <col min="5129" max="5130" width="9.140625" style="2"/>
    <col min="5131" max="5131" width="10.85546875" style="2" bestFit="1" customWidth="1"/>
    <col min="5132" max="5374" width="9.140625" style="2"/>
    <col min="5375" max="5375" width="44.5703125" style="2" customWidth="1"/>
    <col min="5376" max="5376" width="17.85546875" style="2" customWidth="1"/>
    <col min="5377" max="5378" width="15.140625" style="2" customWidth="1"/>
    <col min="5379" max="5379" width="13.85546875" style="2" customWidth="1"/>
    <col min="5380" max="5380" width="17.28515625" style="2" customWidth="1"/>
    <col min="5381" max="5381" width="22.5703125" style="2" customWidth="1"/>
    <col min="5382" max="5382" width="20.7109375" style="2" customWidth="1"/>
    <col min="5383" max="5383" width="10.85546875" style="2" customWidth="1"/>
    <col min="5384" max="5384" width="12" style="2" bestFit="1" customWidth="1"/>
    <col min="5385" max="5386" width="9.140625" style="2"/>
    <col min="5387" max="5387" width="10.85546875" style="2" bestFit="1" customWidth="1"/>
    <col min="5388" max="5630" width="9.140625" style="2"/>
    <col min="5631" max="5631" width="44.5703125" style="2" customWidth="1"/>
    <col min="5632" max="5632" width="17.85546875" style="2" customWidth="1"/>
    <col min="5633" max="5634" width="15.140625" style="2" customWidth="1"/>
    <col min="5635" max="5635" width="13.85546875" style="2" customWidth="1"/>
    <col min="5636" max="5636" width="17.28515625" style="2" customWidth="1"/>
    <col min="5637" max="5637" width="22.5703125" style="2" customWidth="1"/>
    <col min="5638" max="5638" width="20.7109375" style="2" customWidth="1"/>
    <col min="5639" max="5639" width="10.85546875" style="2" customWidth="1"/>
    <col min="5640" max="5640" width="12" style="2" bestFit="1" customWidth="1"/>
    <col min="5641" max="5642" width="9.140625" style="2"/>
    <col min="5643" max="5643" width="10.85546875" style="2" bestFit="1" customWidth="1"/>
    <col min="5644" max="5886" width="9.140625" style="2"/>
    <col min="5887" max="5887" width="44.5703125" style="2" customWidth="1"/>
    <col min="5888" max="5888" width="17.85546875" style="2" customWidth="1"/>
    <col min="5889" max="5890" width="15.140625" style="2" customWidth="1"/>
    <col min="5891" max="5891" width="13.85546875" style="2" customWidth="1"/>
    <col min="5892" max="5892" width="17.28515625" style="2" customWidth="1"/>
    <col min="5893" max="5893" width="22.5703125" style="2" customWidth="1"/>
    <col min="5894" max="5894" width="20.7109375" style="2" customWidth="1"/>
    <col min="5895" max="5895" width="10.85546875" style="2" customWidth="1"/>
    <col min="5896" max="5896" width="12" style="2" bestFit="1" customWidth="1"/>
    <col min="5897" max="5898" width="9.140625" style="2"/>
    <col min="5899" max="5899" width="10.85546875" style="2" bestFit="1" customWidth="1"/>
    <col min="5900" max="6142" width="9.140625" style="2"/>
    <col min="6143" max="6143" width="44.5703125" style="2" customWidth="1"/>
    <col min="6144" max="6144" width="17.85546875" style="2" customWidth="1"/>
    <col min="6145" max="6146" width="15.140625" style="2" customWidth="1"/>
    <col min="6147" max="6147" width="13.85546875" style="2" customWidth="1"/>
    <col min="6148" max="6148" width="17.28515625" style="2" customWidth="1"/>
    <col min="6149" max="6149" width="22.5703125" style="2" customWidth="1"/>
    <col min="6150" max="6150" width="20.7109375" style="2" customWidth="1"/>
    <col min="6151" max="6151" width="10.85546875" style="2" customWidth="1"/>
    <col min="6152" max="6152" width="12" style="2" bestFit="1" customWidth="1"/>
    <col min="6153" max="6154" width="9.140625" style="2"/>
    <col min="6155" max="6155" width="10.85546875" style="2" bestFit="1" customWidth="1"/>
    <col min="6156" max="6398" width="9.140625" style="2"/>
    <col min="6399" max="6399" width="44.5703125" style="2" customWidth="1"/>
    <col min="6400" max="6400" width="17.85546875" style="2" customWidth="1"/>
    <col min="6401" max="6402" width="15.140625" style="2" customWidth="1"/>
    <col min="6403" max="6403" width="13.85546875" style="2" customWidth="1"/>
    <col min="6404" max="6404" width="17.28515625" style="2" customWidth="1"/>
    <col min="6405" max="6405" width="22.5703125" style="2" customWidth="1"/>
    <col min="6406" max="6406" width="20.7109375" style="2" customWidth="1"/>
    <col min="6407" max="6407" width="10.85546875" style="2" customWidth="1"/>
    <col min="6408" max="6408" width="12" style="2" bestFit="1" customWidth="1"/>
    <col min="6409" max="6410" width="9.140625" style="2"/>
    <col min="6411" max="6411" width="10.85546875" style="2" bestFit="1" customWidth="1"/>
    <col min="6412" max="6654" width="9.140625" style="2"/>
    <col min="6655" max="6655" width="44.5703125" style="2" customWidth="1"/>
    <col min="6656" max="6656" width="17.85546875" style="2" customWidth="1"/>
    <col min="6657" max="6658" width="15.140625" style="2" customWidth="1"/>
    <col min="6659" max="6659" width="13.85546875" style="2" customWidth="1"/>
    <col min="6660" max="6660" width="17.28515625" style="2" customWidth="1"/>
    <col min="6661" max="6661" width="22.5703125" style="2" customWidth="1"/>
    <col min="6662" max="6662" width="20.7109375" style="2" customWidth="1"/>
    <col min="6663" max="6663" width="10.85546875" style="2" customWidth="1"/>
    <col min="6664" max="6664" width="12" style="2" bestFit="1" customWidth="1"/>
    <col min="6665" max="6666" width="9.140625" style="2"/>
    <col min="6667" max="6667" width="10.85546875" style="2" bestFit="1" customWidth="1"/>
    <col min="6668" max="6910" width="9.140625" style="2"/>
    <col min="6911" max="6911" width="44.5703125" style="2" customWidth="1"/>
    <col min="6912" max="6912" width="17.85546875" style="2" customWidth="1"/>
    <col min="6913" max="6914" width="15.140625" style="2" customWidth="1"/>
    <col min="6915" max="6915" width="13.85546875" style="2" customWidth="1"/>
    <col min="6916" max="6916" width="17.28515625" style="2" customWidth="1"/>
    <col min="6917" max="6917" width="22.5703125" style="2" customWidth="1"/>
    <col min="6918" max="6918" width="20.7109375" style="2" customWidth="1"/>
    <col min="6919" max="6919" width="10.85546875" style="2" customWidth="1"/>
    <col min="6920" max="6920" width="12" style="2" bestFit="1" customWidth="1"/>
    <col min="6921" max="6922" width="9.140625" style="2"/>
    <col min="6923" max="6923" width="10.85546875" style="2" bestFit="1" customWidth="1"/>
    <col min="6924" max="7166" width="9.140625" style="2"/>
    <col min="7167" max="7167" width="44.5703125" style="2" customWidth="1"/>
    <col min="7168" max="7168" width="17.85546875" style="2" customWidth="1"/>
    <col min="7169" max="7170" width="15.140625" style="2" customWidth="1"/>
    <col min="7171" max="7171" width="13.85546875" style="2" customWidth="1"/>
    <col min="7172" max="7172" width="17.28515625" style="2" customWidth="1"/>
    <col min="7173" max="7173" width="22.5703125" style="2" customWidth="1"/>
    <col min="7174" max="7174" width="20.7109375" style="2" customWidth="1"/>
    <col min="7175" max="7175" width="10.85546875" style="2" customWidth="1"/>
    <col min="7176" max="7176" width="12" style="2" bestFit="1" customWidth="1"/>
    <col min="7177" max="7178" width="9.140625" style="2"/>
    <col min="7179" max="7179" width="10.85546875" style="2" bestFit="1" customWidth="1"/>
    <col min="7180" max="7422" width="9.140625" style="2"/>
    <col min="7423" max="7423" width="44.5703125" style="2" customWidth="1"/>
    <col min="7424" max="7424" width="17.85546875" style="2" customWidth="1"/>
    <col min="7425" max="7426" width="15.140625" style="2" customWidth="1"/>
    <col min="7427" max="7427" width="13.85546875" style="2" customWidth="1"/>
    <col min="7428" max="7428" width="17.28515625" style="2" customWidth="1"/>
    <col min="7429" max="7429" width="22.5703125" style="2" customWidth="1"/>
    <col min="7430" max="7430" width="20.7109375" style="2" customWidth="1"/>
    <col min="7431" max="7431" width="10.85546875" style="2" customWidth="1"/>
    <col min="7432" max="7432" width="12" style="2" bestFit="1" customWidth="1"/>
    <col min="7433" max="7434" width="9.140625" style="2"/>
    <col min="7435" max="7435" width="10.85546875" style="2" bestFit="1" customWidth="1"/>
    <col min="7436" max="7678" width="9.140625" style="2"/>
    <col min="7679" max="7679" width="44.5703125" style="2" customWidth="1"/>
    <col min="7680" max="7680" width="17.85546875" style="2" customWidth="1"/>
    <col min="7681" max="7682" width="15.140625" style="2" customWidth="1"/>
    <col min="7683" max="7683" width="13.85546875" style="2" customWidth="1"/>
    <col min="7684" max="7684" width="17.28515625" style="2" customWidth="1"/>
    <col min="7685" max="7685" width="22.5703125" style="2" customWidth="1"/>
    <col min="7686" max="7686" width="20.7109375" style="2" customWidth="1"/>
    <col min="7687" max="7687" width="10.85546875" style="2" customWidth="1"/>
    <col min="7688" max="7688" width="12" style="2" bestFit="1" customWidth="1"/>
    <col min="7689" max="7690" width="9.140625" style="2"/>
    <col min="7691" max="7691" width="10.85546875" style="2" bestFit="1" customWidth="1"/>
    <col min="7692" max="7934" width="9.140625" style="2"/>
    <col min="7935" max="7935" width="44.5703125" style="2" customWidth="1"/>
    <col min="7936" max="7936" width="17.85546875" style="2" customWidth="1"/>
    <col min="7937" max="7938" width="15.140625" style="2" customWidth="1"/>
    <col min="7939" max="7939" width="13.85546875" style="2" customWidth="1"/>
    <col min="7940" max="7940" width="17.28515625" style="2" customWidth="1"/>
    <col min="7941" max="7941" width="22.5703125" style="2" customWidth="1"/>
    <col min="7942" max="7942" width="20.7109375" style="2" customWidth="1"/>
    <col min="7943" max="7943" width="10.85546875" style="2" customWidth="1"/>
    <col min="7944" max="7944" width="12" style="2" bestFit="1" customWidth="1"/>
    <col min="7945" max="7946" width="9.140625" style="2"/>
    <col min="7947" max="7947" width="10.85546875" style="2" bestFit="1" customWidth="1"/>
    <col min="7948" max="8190" width="9.140625" style="2"/>
    <col min="8191" max="8191" width="44.5703125" style="2" customWidth="1"/>
    <col min="8192" max="8192" width="17.85546875" style="2" customWidth="1"/>
    <col min="8193" max="8194" width="15.140625" style="2" customWidth="1"/>
    <col min="8195" max="8195" width="13.85546875" style="2" customWidth="1"/>
    <col min="8196" max="8196" width="17.28515625" style="2" customWidth="1"/>
    <col min="8197" max="8197" width="22.5703125" style="2" customWidth="1"/>
    <col min="8198" max="8198" width="20.7109375" style="2" customWidth="1"/>
    <col min="8199" max="8199" width="10.85546875" style="2" customWidth="1"/>
    <col min="8200" max="8200" width="12" style="2" bestFit="1" customWidth="1"/>
    <col min="8201" max="8202" width="9.140625" style="2"/>
    <col min="8203" max="8203" width="10.85546875" style="2" bestFit="1" customWidth="1"/>
    <col min="8204" max="8446" width="9.140625" style="2"/>
    <col min="8447" max="8447" width="44.5703125" style="2" customWidth="1"/>
    <col min="8448" max="8448" width="17.85546875" style="2" customWidth="1"/>
    <col min="8449" max="8450" width="15.140625" style="2" customWidth="1"/>
    <col min="8451" max="8451" width="13.85546875" style="2" customWidth="1"/>
    <col min="8452" max="8452" width="17.28515625" style="2" customWidth="1"/>
    <col min="8453" max="8453" width="22.5703125" style="2" customWidth="1"/>
    <col min="8454" max="8454" width="20.7109375" style="2" customWidth="1"/>
    <col min="8455" max="8455" width="10.85546875" style="2" customWidth="1"/>
    <col min="8456" max="8456" width="12" style="2" bestFit="1" customWidth="1"/>
    <col min="8457" max="8458" width="9.140625" style="2"/>
    <col min="8459" max="8459" width="10.85546875" style="2" bestFit="1" customWidth="1"/>
    <col min="8460" max="8702" width="9.140625" style="2"/>
    <col min="8703" max="8703" width="44.5703125" style="2" customWidth="1"/>
    <col min="8704" max="8704" width="17.85546875" style="2" customWidth="1"/>
    <col min="8705" max="8706" width="15.140625" style="2" customWidth="1"/>
    <col min="8707" max="8707" width="13.85546875" style="2" customWidth="1"/>
    <col min="8708" max="8708" width="17.28515625" style="2" customWidth="1"/>
    <col min="8709" max="8709" width="22.5703125" style="2" customWidth="1"/>
    <col min="8710" max="8710" width="20.7109375" style="2" customWidth="1"/>
    <col min="8711" max="8711" width="10.85546875" style="2" customWidth="1"/>
    <col min="8712" max="8712" width="12" style="2" bestFit="1" customWidth="1"/>
    <col min="8713" max="8714" width="9.140625" style="2"/>
    <col min="8715" max="8715" width="10.85546875" style="2" bestFit="1" customWidth="1"/>
    <col min="8716" max="8958" width="9.140625" style="2"/>
    <col min="8959" max="8959" width="44.5703125" style="2" customWidth="1"/>
    <col min="8960" max="8960" width="17.85546875" style="2" customWidth="1"/>
    <col min="8961" max="8962" width="15.140625" style="2" customWidth="1"/>
    <col min="8963" max="8963" width="13.85546875" style="2" customWidth="1"/>
    <col min="8964" max="8964" width="17.28515625" style="2" customWidth="1"/>
    <col min="8965" max="8965" width="22.5703125" style="2" customWidth="1"/>
    <col min="8966" max="8966" width="20.7109375" style="2" customWidth="1"/>
    <col min="8967" max="8967" width="10.85546875" style="2" customWidth="1"/>
    <col min="8968" max="8968" width="12" style="2" bestFit="1" customWidth="1"/>
    <col min="8969" max="8970" width="9.140625" style="2"/>
    <col min="8971" max="8971" width="10.85546875" style="2" bestFit="1" customWidth="1"/>
    <col min="8972" max="9214" width="9.140625" style="2"/>
    <col min="9215" max="9215" width="44.5703125" style="2" customWidth="1"/>
    <col min="9216" max="9216" width="17.85546875" style="2" customWidth="1"/>
    <col min="9217" max="9218" width="15.140625" style="2" customWidth="1"/>
    <col min="9219" max="9219" width="13.85546875" style="2" customWidth="1"/>
    <col min="9220" max="9220" width="17.28515625" style="2" customWidth="1"/>
    <col min="9221" max="9221" width="22.5703125" style="2" customWidth="1"/>
    <col min="9222" max="9222" width="20.7109375" style="2" customWidth="1"/>
    <col min="9223" max="9223" width="10.85546875" style="2" customWidth="1"/>
    <col min="9224" max="9224" width="12" style="2" bestFit="1" customWidth="1"/>
    <col min="9225" max="9226" width="9.140625" style="2"/>
    <col min="9227" max="9227" width="10.85546875" style="2" bestFit="1" customWidth="1"/>
    <col min="9228" max="9470" width="9.140625" style="2"/>
    <col min="9471" max="9471" width="44.5703125" style="2" customWidth="1"/>
    <col min="9472" max="9472" width="17.85546875" style="2" customWidth="1"/>
    <col min="9473" max="9474" width="15.140625" style="2" customWidth="1"/>
    <col min="9475" max="9475" width="13.85546875" style="2" customWidth="1"/>
    <col min="9476" max="9476" width="17.28515625" style="2" customWidth="1"/>
    <col min="9477" max="9477" width="22.5703125" style="2" customWidth="1"/>
    <col min="9478" max="9478" width="20.7109375" style="2" customWidth="1"/>
    <col min="9479" max="9479" width="10.85546875" style="2" customWidth="1"/>
    <col min="9480" max="9480" width="12" style="2" bestFit="1" customWidth="1"/>
    <col min="9481" max="9482" width="9.140625" style="2"/>
    <col min="9483" max="9483" width="10.85546875" style="2" bestFit="1" customWidth="1"/>
    <col min="9484" max="9726" width="9.140625" style="2"/>
    <col min="9727" max="9727" width="44.5703125" style="2" customWidth="1"/>
    <col min="9728" max="9728" width="17.85546875" style="2" customWidth="1"/>
    <col min="9729" max="9730" width="15.140625" style="2" customWidth="1"/>
    <col min="9731" max="9731" width="13.85546875" style="2" customWidth="1"/>
    <col min="9732" max="9732" width="17.28515625" style="2" customWidth="1"/>
    <col min="9733" max="9733" width="22.5703125" style="2" customWidth="1"/>
    <col min="9734" max="9734" width="20.7109375" style="2" customWidth="1"/>
    <col min="9735" max="9735" width="10.85546875" style="2" customWidth="1"/>
    <col min="9736" max="9736" width="12" style="2" bestFit="1" customWidth="1"/>
    <col min="9737" max="9738" width="9.140625" style="2"/>
    <col min="9739" max="9739" width="10.85546875" style="2" bestFit="1" customWidth="1"/>
    <col min="9740" max="9982" width="9.140625" style="2"/>
    <col min="9983" max="9983" width="44.5703125" style="2" customWidth="1"/>
    <col min="9984" max="9984" width="17.85546875" style="2" customWidth="1"/>
    <col min="9985" max="9986" width="15.140625" style="2" customWidth="1"/>
    <col min="9987" max="9987" width="13.85546875" style="2" customWidth="1"/>
    <col min="9988" max="9988" width="17.28515625" style="2" customWidth="1"/>
    <col min="9989" max="9989" width="22.5703125" style="2" customWidth="1"/>
    <col min="9990" max="9990" width="20.7109375" style="2" customWidth="1"/>
    <col min="9991" max="9991" width="10.85546875" style="2" customWidth="1"/>
    <col min="9992" max="9992" width="12" style="2" bestFit="1" customWidth="1"/>
    <col min="9993" max="9994" width="9.140625" style="2"/>
    <col min="9995" max="9995" width="10.85546875" style="2" bestFit="1" customWidth="1"/>
    <col min="9996" max="10238" width="9.140625" style="2"/>
    <col min="10239" max="10239" width="44.5703125" style="2" customWidth="1"/>
    <col min="10240" max="10240" width="17.85546875" style="2" customWidth="1"/>
    <col min="10241" max="10242" width="15.140625" style="2" customWidth="1"/>
    <col min="10243" max="10243" width="13.85546875" style="2" customWidth="1"/>
    <col min="10244" max="10244" width="17.28515625" style="2" customWidth="1"/>
    <col min="10245" max="10245" width="22.5703125" style="2" customWidth="1"/>
    <col min="10246" max="10246" width="20.7109375" style="2" customWidth="1"/>
    <col min="10247" max="10247" width="10.85546875" style="2" customWidth="1"/>
    <col min="10248" max="10248" width="12" style="2" bestFit="1" customWidth="1"/>
    <col min="10249" max="10250" width="9.140625" style="2"/>
    <col min="10251" max="10251" width="10.85546875" style="2" bestFit="1" customWidth="1"/>
    <col min="10252" max="10494" width="9.140625" style="2"/>
    <col min="10495" max="10495" width="44.5703125" style="2" customWidth="1"/>
    <col min="10496" max="10496" width="17.85546875" style="2" customWidth="1"/>
    <col min="10497" max="10498" width="15.140625" style="2" customWidth="1"/>
    <col min="10499" max="10499" width="13.85546875" style="2" customWidth="1"/>
    <col min="10500" max="10500" width="17.28515625" style="2" customWidth="1"/>
    <col min="10501" max="10501" width="22.5703125" style="2" customWidth="1"/>
    <col min="10502" max="10502" width="20.7109375" style="2" customWidth="1"/>
    <col min="10503" max="10503" width="10.85546875" style="2" customWidth="1"/>
    <col min="10504" max="10504" width="12" style="2" bestFit="1" customWidth="1"/>
    <col min="10505" max="10506" width="9.140625" style="2"/>
    <col min="10507" max="10507" width="10.85546875" style="2" bestFit="1" customWidth="1"/>
    <col min="10508" max="10750" width="9.140625" style="2"/>
    <col min="10751" max="10751" width="44.5703125" style="2" customWidth="1"/>
    <col min="10752" max="10752" width="17.85546875" style="2" customWidth="1"/>
    <col min="10753" max="10754" width="15.140625" style="2" customWidth="1"/>
    <col min="10755" max="10755" width="13.85546875" style="2" customWidth="1"/>
    <col min="10756" max="10756" width="17.28515625" style="2" customWidth="1"/>
    <col min="10757" max="10757" width="22.5703125" style="2" customWidth="1"/>
    <col min="10758" max="10758" width="20.7109375" style="2" customWidth="1"/>
    <col min="10759" max="10759" width="10.85546875" style="2" customWidth="1"/>
    <col min="10760" max="10760" width="12" style="2" bestFit="1" customWidth="1"/>
    <col min="10761" max="10762" width="9.140625" style="2"/>
    <col min="10763" max="10763" width="10.85546875" style="2" bestFit="1" customWidth="1"/>
    <col min="10764" max="11006" width="9.140625" style="2"/>
    <col min="11007" max="11007" width="44.5703125" style="2" customWidth="1"/>
    <col min="11008" max="11008" width="17.85546875" style="2" customWidth="1"/>
    <col min="11009" max="11010" width="15.140625" style="2" customWidth="1"/>
    <col min="11011" max="11011" width="13.85546875" style="2" customWidth="1"/>
    <col min="11012" max="11012" width="17.28515625" style="2" customWidth="1"/>
    <col min="11013" max="11013" width="22.5703125" style="2" customWidth="1"/>
    <col min="11014" max="11014" width="20.7109375" style="2" customWidth="1"/>
    <col min="11015" max="11015" width="10.85546875" style="2" customWidth="1"/>
    <col min="11016" max="11016" width="12" style="2" bestFit="1" customWidth="1"/>
    <col min="11017" max="11018" width="9.140625" style="2"/>
    <col min="11019" max="11019" width="10.85546875" style="2" bestFit="1" customWidth="1"/>
    <col min="11020" max="11262" width="9.140625" style="2"/>
    <col min="11263" max="11263" width="44.5703125" style="2" customWidth="1"/>
    <col min="11264" max="11264" width="17.85546875" style="2" customWidth="1"/>
    <col min="11265" max="11266" width="15.140625" style="2" customWidth="1"/>
    <col min="11267" max="11267" width="13.85546875" style="2" customWidth="1"/>
    <col min="11268" max="11268" width="17.28515625" style="2" customWidth="1"/>
    <col min="11269" max="11269" width="22.5703125" style="2" customWidth="1"/>
    <col min="11270" max="11270" width="20.7109375" style="2" customWidth="1"/>
    <col min="11271" max="11271" width="10.85546875" style="2" customWidth="1"/>
    <col min="11272" max="11272" width="12" style="2" bestFit="1" customWidth="1"/>
    <col min="11273" max="11274" width="9.140625" style="2"/>
    <col min="11275" max="11275" width="10.85546875" style="2" bestFit="1" customWidth="1"/>
    <col min="11276" max="11518" width="9.140625" style="2"/>
    <col min="11519" max="11519" width="44.5703125" style="2" customWidth="1"/>
    <col min="11520" max="11520" width="17.85546875" style="2" customWidth="1"/>
    <col min="11521" max="11522" width="15.140625" style="2" customWidth="1"/>
    <col min="11523" max="11523" width="13.85546875" style="2" customWidth="1"/>
    <col min="11524" max="11524" width="17.28515625" style="2" customWidth="1"/>
    <col min="11525" max="11525" width="22.5703125" style="2" customWidth="1"/>
    <col min="11526" max="11526" width="20.7109375" style="2" customWidth="1"/>
    <col min="11527" max="11527" width="10.85546875" style="2" customWidth="1"/>
    <col min="11528" max="11528" width="12" style="2" bestFit="1" customWidth="1"/>
    <col min="11529" max="11530" width="9.140625" style="2"/>
    <col min="11531" max="11531" width="10.85546875" style="2" bestFit="1" customWidth="1"/>
    <col min="11532" max="11774" width="9.140625" style="2"/>
    <col min="11775" max="11775" width="44.5703125" style="2" customWidth="1"/>
    <col min="11776" max="11776" width="17.85546875" style="2" customWidth="1"/>
    <col min="11777" max="11778" width="15.140625" style="2" customWidth="1"/>
    <col min="11779" max="11779" width="13.85546875" style="2" customWidth="1"/>
    <col min="11780" max="11780" width="17.28515625" style="2" customWidth="1"/>
    <col min="11781" max="11781" width="22.5703125" style="2" customWidth="1"/>
    <col min="11782" max="11782" width="20.7109375" style="2" customWidth="1"/>
    <col min="11783" max="11783" width="10.85546875" style="2" customWidth="1"/>
    <col min="11784" max="11784" width="12" style="2" bestFit="1" customWidth="1"/>
    <col min="11785" max="11786" width="9.140625" style="2"/>
    <col min="11787" max="11787" width="10.85546875" style="2" bestFit="1" customWidth="1"/>
    <col min="11788" max="12030" width="9.140625" style="2"/>
    <col min="12031" max="12031" width="44.5703125" style="2" customWidth="1"/>
    <col min="12032" max="12032" width="17.85546875" style="2" customWidth="1"/>
    <col min="12033" max="12034" width="15.140625" style="2" customWidth="1"/>
    <col min="12035" max="12035" width="13.85546875" style="2" customWidth="1"/>
    <col min="12036" max="12036" width="17.28515625" style="2" customWidth="1"/>
    <col min="12037" max="12037" width="22.5703125" style="2" customWidth="1"/>
    <col min="12038" max="12038" width="20.7109375" style="2" customWidth="1"/>
    <col min="12039" max="12039" width="10.85546875" style="2" customWidth="1"/>
    <col min="12040" max="12040" width="12" style="2" bestFit="1" customWidth="1"/>
    <col min="12041" max="12042" width="9.140625" style="2"/>
    <col min="12043" max="12043" width="10.85546875" style="2" bestFit="1" customWidth="1"/>
    <col min="12044" max="12286" width="9.140625" style="2"/>
    <col min="12287" max="12287" width="44.5703125" style="2" customWidth="1"/>
    <col min="12288" max="12288" width="17.85546875" style="2" customWidth="1"/>
    <col min="12289" max="12290" width="15.140625" style="2" customWidth="1"/>
    <col min="12291" max="12291" width="13.85546875" style="2" customWidth="1"/>
    <col min="12292" max="12292" width="17.28515625" style="2" customWidth="1"/>
    <col min="12293" max="12293" width="22.5703125" style="2" customWidth="1"/>
    <col min="12294" max="12294" width="20.7109375" style="2" customWidth="1"/>
    <col min="12295" max="12295" width="10.85546875" style="2" customWidth="1"/>
    <col min="12296" max="12296" width="12" style="2" bestFit="1" customWidth="1"/>
    <col min="12297" max="12298" width="9.140625" style="2"/>
    <col min="12299" max="12299" width="10.85546875" style="2" bestFit="1" customWidth="1"/>
    <col min="12300" max="12542" width="9.140625" style="2"/>
    <col min="12543" max="12543" width="44.5703125" style="2" customWidth="1"/>
    <col min="12544" max="12544" width="17.85546875" style="2" customWidth="1"/>
    <col min="12545" max="12546" width="15.140625" style="2" customWidth="1"/>
    <col min="12547" max="12547" width="13.85546875" style="2" customWidth="1"/>
    <col min="12548" max="12548" width="17.28515625" style="2" customWidth="1"/>
    <col min="12549" max="12549" width="22.5703125" style="2" customWidth="1"/>
    <col min="12550" max="12550" width="20.7109375" style="2" customWidth="1"/>
    <col min="12551" max="12551" width="10.85546875" style="2" customWidth="1"/>
    <col min="12552" max="12552" width="12" style="2" bestFit="1" customWidth="1"/>
    <col min="12553" max="12554" width="9.140625" style="2"/>
    <col min="12555" max="12555" width="10.85546875" style="2" bestFit="1" customWidth="1"/>
    <col min="12556" max="12798" width="9.140625" style="2"/>
    <col min="12799" max="12799" width="44.5703125" style="2" customWidth="1"/>
    <col min="12800" max="12800" width="17.85546875" style="2" customWidth="1"/>
    <col min="12801" max="12802" width="15.140625" style="2" customWidth="1"/>
    <col min="12803" max="12803" width="13.85546875" style="2" customWidth="1"/>
    <col min="12804" max="12804" width="17.28515625" style="2" customWidth="1"/>
    <col min="12805" max="12805" width="22.5703125" style="2" customWidth="1"/>
    <col min="12806" max="12806" width="20.7109375" style="2" customWidth="1"/>
    <col min="12807" max="12807" width="10.85546875" style="2" customWidth="1"/>
    <col min="12808" max="12808" width="12" style="2" bestFit="1" customWidth="1"/>
    <col min="12809" max="12810" width="9.140625" style="2"/>
    <col min="12811" max="12811" width="10.85546875" style="2" bestFit="1" customWidth="1"/>
    <col min="12812" max="13054" width="9.140625" style="2"/>
    <col min="13055" max="13055" width="44.5703125" style="2" customWidth="1"/>
    <col min="13056" max="13056" width="17.85546875" style="2" customWidth="1"/>
    <col min="13057" max="13058" width="15.140625" style="2" customWidth="1"/>
    <col min="13059" max="13059" width="13.85546875" style="2" customWidth="1"/>
    <col min="13060" max="13060" width="17.28515625" style="2" customWidth="1"/>
    <col min="13061" max="13061" width="22.5703125" style="2" customWidth="1"/>
    <col min="13062" max="13062" width="20.7109375" style="2" customWidth="1"/>
    <col min="13063" max="13063" width="10.85546875" style="2" customWidth="1"/>
    <col min="13064" max="13064" width="12" style="2" bestFit="1" customWidth="1"/>
    <col min="13065" max="13066" width="9.140625" style="2"/>
    <col min="13067" max="13067" width="10.85546875" style="2" bestFit="1" customWidth="1"/>
    <col min="13068" max="13310" width="9.140625" style="2"/>
    <col min="13311" max="13311" width="44.5703125" style="2" customWidth="1"/>
    <col min="13312" max="13312" width="17.85546875" style="2" customWidth="1"/>
    <col min="13313" max="13314" width="15.140625" style="2" customWidth="1"/>
    <col min="13315" max="13315" width="13.85546875" style="2" customWidth="1"/>
    <col min="13316" max="13316" width="17.28515625" style="2" customWidth="1"/>
    <col min="13317" max="13317" width="22.5703125" style="2" customWidth="1"/>
    <col min="13318" max="13318" width="20.7109375" style="2" customWidth="1"/>
    <col min="13319" max="13319" width="10.85546875" style="2" customWidth="1"/>
    <col min="13320" max="13320" width="12" style="2" bestFit="1" customWidth="1"/>
    <col min="13321" max="13322" width="9.140625" style="2"/>
    <col min="13323" max="13323" width="10.85546875" style="2" bestFit="1" customWidth="1"/>
    <col min="13324" max="13566" width="9.140625" style="2"/>
    <col min="13567" max="13567" width="44.5703125" style="2" customWidth="1"/>
    <col min="13568" max="13568" width="17.85546875" style="2" customWidth="1"/>
    <col min="13569" max="13570" width="15.140625" style="2" customWidth="1"/>
    <col min="13571" max="13571" width="13.85546875" style="2" customWidth="1"/>
    <col min="13572" max="13572" width="17.28515625" style="2" customWidth="1"/>
    <col min="13573" max="13573" width="22.5703125" style="2" customWidth="1"/>
    <col min="13574" max="13574" width="20.7109375" style="2" customWidth="1"/>
    <col min="13575" max="13575" width="10.85546875" style="2" customWidth="1"/>
    <col min="13576" max="13576" width="12" style="2" bestFit="1" customWidth="1"/>
    <col min="13577" max="13578" width="9.140625" style="2"/>
    <col min="13579" max="13579" width="10.85546875" style="2" bestFit="1" customWidth="1"/>
    <col min="13580" max="13822" width="9.140625" style="2"/>
    <col min="13823" max="13823" width="44.5703125" style="2" customWidth="1"/>
    <col min="13824" max="13824" width="17.85546875" style="2" customWidth="1"/>
    <col min="13825" max="13826" width="15.140625" style="2" customWidth="1"/>
    <col min="13827" max="13827" width="13.85546875" style="2" customWidth="1"/>
    <col min="13828" max="13828" width="17.28515625" style="2" customWidth="1"/>
    <col min="13829" max="13829" width="22.5703125" style="2" customWidth="1"/>
    <col min="13830" max="13830" width="20.7109375" style="2" customWidth="1"/>
    <col min="13831" max="13831" width="10.85546875" style="2" customWidth="1"/>
    <col min="13832" max="13832" width="12" style="2" bestFit="1" customWidth="1"/>
    <col min="13833" max="13834" width="9.140625" style="2"/>
    <col min="13835" max="13835" width="10.85546875" style="2" bestFit="1" customWidth="1"/>
    <col min="13836" max="14078" width="9.140625" style="2"/>
    <col min="14079" max="14079" width="44.5703125" style="2" customWidth="1"/>
    <col min="14080" max="14080" width="17.85546875" style="2" customWidth="1"/>
    <col min="14081" max="14082" width="15.140625" style="2" customWidth="1"/>
    <col min="14083" max="14083" width="13.85546875" style="2" customWidth="1"/>
    <col min="14084" max="14084" width="17.28515625" style="2" customWidth="1"/>
    <col min="14085" max="14085" width="22.5703125" style="2" customWidth="1"/>
    <col min="14086" max="14086" width="20.7109375" style="2" customWidth="1"/>
    <col min="14087" max="14087" width="10.85546875" style="2" customWidth="1"/>
    <col min="14088" max="14088" width="12" style="2" bestFit="1" customWidth="1"/>
    <col min="14089" max="14090" width="9.140625" style="2"/>
    <col min="14091" max="14091" width="10.85546875" style="2" bestFit="1" customWidth="1"/>
    <col min="14092" max="14334" width="9.140625" style="2"/>
    <col min="14335" max="14335" width="44.5703125" style="2" customWidth="1"/>
    <col min="14336" max="14336" width="17.85546875" style="2" customWidth="1"/>
    <col min="14337" max="14338" width="15.140625" style="2" customWidth="1"/>
    <col min="14339" max="14339" width="13.85546875" style="2" customWidth="1"/>
    <col min="14340" max="14340" width="17.28515625" style="2" customWidth="1"/>
    <col min="14341" max="14341" width="22.5703125" style="2" customWidth="1"/>
    <col min="14342" max="14342" width="20.7109375" style="2" customWidth="1"/>
    <col min="14343" max="14343" width="10.85546875" style="2" customWidth="1"/>
    <col min="14344" max="14344" width="12" style="2" bestFit="1" customWidth="1"/>
    <col min="14345" max="14346" width="9.140625" style="2"/>
    <col min="14347" max="14347" width="10.85546875" style="2" bestFit="1" customWidth="1"/>
    <col min="14348" max="14590" width="9.140625" style="2"/>
    <col min="14591" max="14591" width="44.5703125" style="2" customWidth="1"/>
    <col min="14592" max="14592" width="17.85546875" style="2" customWidth="1"/>
    <col min="14593" max="14594" width="15.140625" style="2" customWidth="1"/>
    <col min="14595" max="14595" width="13.85546875" style="2" customWidth="1"/>
    <col min="14596" max="14596" width="17.28515625" style="2" customWidth="1"/>
    <col min="14597" max="14597" width="22.5703125" style="2" customWidth="1"/>
    <col min="14598" max="14598" width="20.7109375" style="2" customWidth="1"/>
    <col min="14599" max="14599" width="10.85546875" style="2" customWidth="1"/>
    <col min="14600" max="14600" width="12" style="2" bestFit="1" customWidth="1"/>
    <col min="14601" max="14602" width="9.140625" style="2"/>
    <col min="14603" max="14603" width="10.85546875" style="2" bestFit="1" customWidth="1"/>
    <col min="14604" max="14846" width="9.140625" style="2"/>
    <col min="14847" max="14847" width="44.5703125" style="2" customWidth="1"/>
    <col min="14848" max="14848" width="17.85546875" style="2" customWidth="1"/>
    <col min="14849" max="14850" width="15.140625" style="2" customWidth="1"/>
    <col min="14851" max="14851" width="13.85546875" style="2" customWidth="1"/>
    <col min="14852" max="14852" width="17.28515625" style="2" customWidth="1"/>
    <col min="14853" max="14853" width="22.5703125" style="2" customWidth="1"/>
    <col min="14854" max="14854" width="20.7109375" style="2" customWidth="1"/>
    <col min="14855" max="14855" width="10.85546875" style="2" customWidth="1"/>
    <col min="14856" max="14856" width="12" style="2" bestFit="1" customWidth="1"/>
    <col min="14857" max="14858" width="9.140625" style="2"/>
    <col min="14859" max="14859" width="10.85546875" style="2" bestFit="1" customWidth="1"/>
    <col min="14860" max="15102" width="9.140625" style="2"/>
    <col min="15103" max="15103" width="44.5703125" style="2" customWidth="1"/>
    <col min="15104" max="15104" width="17.85546875" style="2" customWidth="1"/>
    <col min="15105" max="15106" width="15.140625" style="2" customWidth="1"/>
    <col min="15107" max="15107" width="13.85546875" style="2" customWidth="1"/>
    <col min="15108" max="15108" width="17.28515625" style="2" customWidth="1"/>
    <col min="15109" max="15109" width="22.5703125" style="2" customWidth="1"/>
    <col min="15110" max="15110" width="20.7109375" style="2" customWidth="1"/>
    <col min="15111" max="15111" width="10.85546875" style="2" customWidth="1"/>
    <col min="15112" max="15112" width="12" style="2" bestFit="1" customWidth="1"/>
    <col min="15113" max="15114" width="9.140625" style="2"/>
    <col min="15115" max="15115" width="10.85546875" style="2" bestFit="1" customWidth="1"/>
    <col min="15116" max="15358" width="9.140625" style="2"/>
    <col min="15359" max="15359" width="44.5703125" style="2" customWidth="1"/>
    <col min="15360" max="15360" width="17.85546875" style="2" customWidth="1"/>
    <col min="15361" max="15362" width="15.140625" style="2" customWidth="1"/>
    <col min="15363" max="15363" width="13.85546875" style="2" customWidth="1"/>
    <col min="15364" max="15364" width="17.28515625" style="2" customWidth="1"/>
    <col min="15365" max="15365" width="22.5703125" style="2" customWidth="1"/>
    <col min="15366" max="15366" width="20.7109375" style="2" customWidth="1"/>
    <col min="15367" max="15367" width="10.85546875" style="2" customWidth="1"/>
    <col min="15368" max="15368" width="12" style="2" bestFit="1" customWidth="1"/>
    <col min="15369" max="15370" width="9.140625" style="2"/>
    <col min="15371" max="15371" width="10.85546875" style="2" bestFit="1" customWidth="1"/>
    <col min="15372" max="15614" width="9.140625" style="2"/>
    <col min="15615" max="15615" width="44.5703125" style="2" customWidth="1"/>
    <col min="15616" max="15616" width="17.85546875" style="2" customWidth="1"/>
    <col min="15617" max="15618" width="15.140625" style="2" customWidth="1"/>
    <col min="15619" max="15619" width="13.85546875" style="2" customWidth="1"/>
    <col min="15620" max="15620" width="17.28515625" style="2" customWidth="1"/>
    <col min="15621" max="15621" width="22.5703125" style="2" customWidth="1"/>
    <col min="15622" max="15622" width="20.7109375" style="2" customWidth="1"/>
    <col min="15623" max="15623" width="10.85546875" style="2" customWidth="1"/>
    <col min="15624" max="15624" width="12" style="2" bestFit="1" customWidth="1"/>
    <col min="15625" max="15626" width="9.140625" style="2"/>
    <col min="15627" max="15627" width="10.85546875" style="2" bestFit="1" customWidth="1"/>
    <col min="15628" max="15870" width="9.140625" style="2"/>
    <col min="15871" max="15871" width="44.5703125" style="2" customWidth="1"/>
    <col min="15872" max="15872" width="17.85546875" style="2" customWidth="1"/>
    <col min="15873" max="15874" width="15.140625" style="2" customWidth="1"/>
    <col min="15875" max="15875" width="13.85546875" style="2" customWidth="1"/>
    <col min="15876" max="15876" width="17.28515625" style="2" customWidth="1"/>
    <col min="15877" max="15877" width="22.5703125" style="2" customWidth="1"/>
    <col min="15878" max="15878" width="20.7109375" style="2" customWidth="1"/>
    <col min="15879" max="15879" width="10.85546875" style="2" customWidth="1"/>
    <col min="15880" max="15880" width="12" style="2" bestFit="1" customWidth="1"/>
    <col min="15881" max="15882" width="9.140625" style="2"/>
    <col min="15883" max="15883" width="10.85546875" style="2" bestFit="1" customWidth="1"/>
    <col min="15884" max="16126" width="9.140625" style="2"/>
    <col min="16127" max="16127" width="44.5703125" style="2" customWidth="1"/>
    <col min="16128" max="16128" width="17.85546875" style="2" customWidth="1"/>
    <col min="16129" max="16130" width="15.140625" style="2" customWidth="1"/>
    <col min="16131" max="16131" width="13.85546875" style="2" customWidth="1"/>
    <col min="16132" max="16132" width="17.28515625" style="2" customWidth="1"/>
    <col min="16133" max="16133" width="22.5703125" style="2" customWidth="1"/>
    <col min="16134" max="16134" width="20.7109375" style="2" customWidth="1"/>
    <col min="16135" max="16135" width="10.85546875" style="2" customWidth="1"/>
    <col min="16136" max="16136" width="12" style="2" bestFit="1" customWidth="1"/>
    <col min="16137" max="16138" width="9.140625" style="2"/>
    <col min="16139" max="16139" width="10.85546875" style="2" bestFit="1" customWidth="1"/>
    <col min="16140" max="16384" width="9.140625" style="2"/>
  </cols>
  <sheetData>
    <row r="1" spans="1:13" s="32" customFormat="1"/>
    <row r="2" spans="1:13" s="32" customFormat="1" ht="15.75">
      <c r="G2" s="31" t="s">
        <v>332</v>
      </c>
      <c r="L2" s="31" t="s">
        <v>332</v>
      </c>
    </row>
    <row r="3" spans="1:13" s="32" customFormat="1"/>
    <row r="4" spans="1:13" ht="60" customHeight="1">
      <c r="A4" s="1"/>
      <c r="B4" s="22"/>
      <c r="C4" s="1"/>
      <c r="D4" s="1"/>
      <c r="E4" s="22"/>
      <c r="F4" s="22"/>
      <c r="G4" s="1"/>
      <c r="H4" s="22"/>
      <c r="I4" s="1"/>
      <c r="J4" s="22"/>
      <c r="K4" s="1"/>
    </row>
    <row r="5" spans="1:13" ht="25.5" customHeight="1">
      <c r="A5" s="92" t="s">
        <v>16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3">
        <f>G11+G34+G35+G36+G37+G38</f>
        <v>356441785</v>
      </c>
    </row>
    <row r="6" spans="1:13" ht="27.75" customHeight="1" thickBot="1">
      <c r="A6" s="93" t="s">
        <v>355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3"/>
    </row>
    <row r="7" spans="1:13" ht="12.75" customHeight="1" thickBot="1">
      <c r="A7" s="89" t="s">
        <v>353</v>
      </c>
      <c r="B7" s="85" t="s">
        <v>358</v>
      </c>
      <c r="C7" s="86"/>
      <c r="D7" s="98" t="s">
        <v>350</v>
      </c>
      <c r="E7" s="99"/>
      <c r="F7" s="99"/>
      <c r="G7" s="100"/>
      <c r="H7" s="68"/>
      <c r="I7" s="68"/>
      <c r="J7" s="68"/>
      <c r="K7" s="69"/>
    </row>
    <row r="8" spans="1:13" ht="12.75" customHeight="1" thickBot="1">
      <c r="A8" s="90"/>
      <c r="B8" s="87"/>
      <c r="C8" s="88"/>
      <c r="D8" s="94" t="s">
        <v>348</v>
      </c>
      <c r="E8" s="95"/>
      <c r="F8" s="94" t="s">
        <v>349</v>
      </c>
      <c r="G8" s="95"/>
      <c r="H8" s="96" t="s">
        <v>359</v>
      </c>
      <c r="I8" s="97"/>
      <c r="J8" s="83" t="s">
        <v>0</v>
      </c>
      <c r="K8" s="84"/>
    </row>
    <row r="9" spans="1:13" ht="13.5" customHeight="1" thickBot="1">
      <c r="A9" s="91"/>
      <c r="B9" s="72" t="s">
        <v>351</v>
      </c>
      <c r="C9" s="70" t="s">
        <v>352</v>
      </c>
      <c r="D9" s="71" t="s">
        <v>351</v>
      </c>
      <c r="E9" s="70" t="s">
        <v>352</v>
      </c>
      <c r="F9" s="71" t="s">
        <v>351</v>
      </c>
      <c r="G9" s="70" t="s">
        <v>352</v>
      </c>
      <c r="H9" s="67" t="s">
        <v>167</v>
      </c>
      <c r="I9" s="29" t="s">
        <v>168</v>
      </c>
      <c r="J9" s="28" t="s">
        <v>167</v>
      </c>
      <c r="K9" s="29" t="s">
        <v>168</v>
      </c>
    </row>
    <row r="10" spans="1:13">
      <c r="A10" s="4"/>
      <c r="B10" s="23"/>
      <c r="C10" s="5"/>
      <c r="D10" s="6"/>
      <c r="E10" s="6"/>
      <c r="F10" s="6"/>
      <c r="G10" s="7"/>
      <c r="H10" s="7"/>
      <c r="I10" s="7"/>
      <c r="J10" s="7"/>
      <c r="K10" s="8"/>
    </row>
    <row r="11" spans="1:13" ht="12.75" customHeight="1">
      <c r="A11" s="9" t="s">
        <v>17</v>
      </c>
      <c r="B11" s="30">
        <f t="shared" ref="B11:B42" si="0">D11+F11+H11+J11</f>
        <v>671560130.5</v>
      </c>
      <c r="C11" s="30">
        <f t="shared" ref="C11:C42" si="1">E11+G11+I11+K11</f>
        <v>621724887</v>
      </c>
      <c r="D11" s="34">
        <f>SUM(D12,D23,D26,D27,D30)</f>
        <v>203457869.5</v>
      </c>
      <c r="E11" s="34">
        <f>SUM(E12,E23,E26,E27,E30)</f>
        <v>189280192</v>
      </c>
      <c r="F11" s="34">
        <f t="shared" ref="F11:G11" si="2">SUM(F12,F23,F26,F27,F30)</f>
        <v>229079997</v>
      </c>
      <c r="G11" s="34">
        <f t="shared" si="2"/>
        <v>199826793</v>
      </c>
      <c r="H11" s="34">
        <f>H12+H23+H26+H27+H30</f>
        <v>239022264</v>
      </c>
      <c r="I11" s="34">
        <f t="shared" ref="I11:K11" si="3">SUM(I12,I23,I26,I27,I30)</f>
        <v>232617902</v>
      </c>
      <c r="J11" s="34">
        <f t="shared" ref="J11" si="4">SUM(J12,J23,J26,J27,J30)</f>
        <v>0</v>
      </c>
      <c r="K11" s="34">
        <f t="shared" si="3"/>
        <v>0</v>
      </c>
      <c r="L11" s="35" t="s">
        <v>169</v>
      </c>
      <c r="M11" s="3"/>
    </row>
    <row r="12" spans="1:13">
      <c r="A12" s="9" t="s">
        <v>18</v>
      </c>
      <c r="B12" s="30">
        <f t="shared" si="0"/>
        <v>108890283.5</v>
      </c>
      <c r="C12" s="30">
        <f t="shared" si="1"/>
        <v>110112406</v>
      </c>
      <c r="D12" s="34">
        <f>SUM(D13:D22)</f>
        <v>33069103.5</v>
      </c>
      <c r="E12" s="34">
        <f>SUM(E13:E22)</f>
        <v>38198627</v>
      </c>
      <c r="F12" s="34">
        <f t="shared" ref="F12:G12" si="5">SUM(F13:F22)</f>
        <v>35605264</v>
      </c>
      <c r="G12" s="34">
        <f t="shared" si="5"/>
        <v>40201742</v>
      </c>
      <c r="H12" s="34">
        <f>H13+H14+H15+H16+H17+H18+H19+H20</f>
        <v>40215916</v>
      </c>
      <c r="I12" s="34">
        <f t="shared" ref="I12:K12" si="6">SUM(I13:I22)</f>
        <v>31712037</v>
      </c>
      <c r="J12" s="34">
        <f t="shared" ref="J12" si="7">SUM(J13:J22)</f>
        <v>0</v>
      </c>
      <c r="K12" s="34">
        <f t="shared" si="6"/>
        <v>0</v>
      </c>
      <c r="L12" s="35" t="s">
        <v>170</v>
      </c>
      <c r="M12" s="3"/>
    </row>
    <row r="13" spans="1:13">
      <c r="A13" s="10" t="s">
        <v>19</v>
      </c>
      <c r="B13" s="30">
        <f t="shared" si="0"/>
        <v>2586440</v>
      </c>
      <c r="C13" s="30">
        <f t="shared" si="1"/>
        <v>1697939</v>
      </c>
      <c r="D13" s="37">
        <v>904046</v>
      </c>
      <c r="E13" s="37">
        <v>894902</v>
      </c>
      <c r="F13" s="37">
        <v>844173</v>
      </c>
      <c r="G13" s="37">
        <v>577644</v>
      </c>
      <c r="H13" s="37">
        <v>838221</v>
      </c>
      <c r="I13" s="37">
        <v>225393</v>
      </c>
      <c r="J13" s="24"/>
      <c r="K13" s="38"/>
      <c r="L13" s="36" t="s">
        <v>171</v>
      </c>
      <c r="M13" s="3"/>
    </row>
    <row r="14" spans="1:13">
      <c r="A14" s="10" t="s">
        <v>20</v>
      </c>
      <c r="B14" s="30">
        <f t="shared" si="0"/>
        <v>12200274</v>
      </c>
      <c r="C14" s="30">
        <f t="shared" si="1"/>
        <v>13112532</v>
      </c>
      <c r="D14" s="37">
        <v>2928280</v>
      </c>
      <c r="E14" s="37">
        <v>3641855</v>
      </c>
      <c r="F14" s="37">
        <v>4207595</v>
      </c>
      <c r="G14" s="37">
        <v>4807020</v>
      </c>
      <c r="H14" s="37">
        <v>5064399</v>
      </c>
      <c r="I14" s="37">
        <v>4663657</v>
      </c>
      <c r="J14" s="24"/>
      <c r="K14" s="38"/>
      <c r="L14" s="36" t="s">
        <v>172</v>
      </c>
    </row>
    <row r="15" spans="1:13">
      <c r="A15" s="10" t="s">
        <v>21</v>
      </c>
      <c r="B15" s="30">
        <f t="shared" si="0"/>
        <v>2097846</v>
      </c>
      <c r="C15" s="30">
        <f t="shared" si="1"/>
        <v>3432469</v>
      </c>
      <c r="D15" s="37">
        <v>633455</v>
      </c>
      <c r="E15" s="37">
        <v>1075523</v>
      </c>
      <c r="F15" s="37">
        <v>700078</v>
      </c>
      <c r="G15" s="37">
        <v>1112711</v>
      </c>
      <c r="H15" s="37">
        <v>764313</v>
      </c>
      <c r="I15" s="37">
        <v>1244235</v>
      </c>
      <c r="J15" s="24"/>
      <c r="K15" s="38"/>
      <c r="L15" s="36" t="s">
        <v>173</v>
      </c>
    </row>
    <row r="16" spans="1:13">
      <c r="A16" s="10" t="s">
        <v>22</v>
      </c>
      <c r="B16" s="30">
        <f t="shared" si="0"/>
        <v>37171968</v>
      </c>
      <c r="C16" s="30">
        <f t="shared" si="1"/>
        <v>24682268</v>
      </c>
      <c r="D16" s="37">
        <v>10921620</v>
      </c>
      <c r="E16" s="37">
        <v>9146218</v>
      </c>
      <c r="F16" s="37">
        <v>12625174</v>
      </c>
      <c r="G16" s="37">
        <v>7049339</v>
      </c>
      <c r="H16" s="37">
        <v>13625174</v>
      </c>
      <c r="I16" s="37">
        <v>8486711</v>
      </c>
      <c r="J16" s="24"/>
      <c r="K16" s="38"/>
      <c r="L16" s="36" t="s">
        <v>174</v>
      </c>
    </row>
    <row r="17" spans="1:13">
      <c r="A17" s="10" t="s">
        <v>23</v>
      </c>
      <c r="B17" s="30">
        <f t="shared" si="0"/>
        <v>3377445</v>
      </c>
      <c r="C17" s="30">
        <f t="shared" si="1"/>
        <v>3579074</v>
      </c>
      <c r="D17" s="37">
        <v>1125175</v>
      </c>
      <c r="E17" s="37">
        <v>1307042</v>
      </c>
      <c r="F17" s="37">
        <v>1126135</v>
      </c>
      <c r="G17" s="37">
        <v>1216209</v>
      </c>
      <c r="H17" s="37">
        <v>1126135</v>
      </c>
      <c r="I17" s="37">
        <v>1055823</v>
      </c>
      <c r="J17" s="24"/>
      <c r="K17" s="38"/>
      <c r="L17" s="36" t="s">
        <v>175</v>
      </c>
    </row>
    <row r="18" spans="1:13">
      <c r="A18" s="10" t="s">
        <v>24</v>
      </c>
      <c r="B18" s="30">
        <f t="shared" si="0"/>
        <v>34517610</v>
      </c>
      <c r="C18" s="30">
        <f t="shared" si="1"/>
        <v>43971256</v>
      </c>
      <c r="D18" s="37">
        <v>10440445</v>
      </c>
      <c r="E18" s="37">
        <v>16150300</v>
      </c>
      <c r="F18" s="37">
        <v>10690800</v>
      </c>
      <c r="G18" s="37">
        <v>16266624</v>
      </c>
      <c r="H18" s="37">
        <v>13386365</v>
      </c>
      <c r="I18" s="37">
        <v>11554332</v>
      </c>
      <c r="J18" s="24"/>
      <c r="K18" s="38"/>
      <c r="L18" s="36" t="s">
        <v>176</v>
      </c>
    </row>
    <row r="19" spans="1:13">
      <c r="A19" s="10" t="s">
        <v>25</v>
      </c>
      <c r="B19" s="30">
        <f t="shared" si="0"/>
        <v>16825813.5</v>
      </c>
      <c r="C19" s="30">
        <f t="shared" si="1"/>
        <v>19286967</v>
      </c>
      <c r="D19" s="37">
        <v>6078533.5</v>
      </c>
      <c r="E19" s="37">
        <v>5940175</v>
      </c>
      <c r="F19" s="37">
        <v>5373640</v>
      </c>
      <c r="G19" s="37">
        <v>9144982</v>
      </c>
      <c r="H19" s="37">
        <v>5373640</v>
      </c>
      <c r="I19" s="37">
        <v>4201810</v>
      </c>
      <c r="J19" s="24"/>
      <c r="K19" s="38"/>
      <c r="L19" s="36" t="s">
        <v>177</v>
      </c>
    </row>
    <row r="20" spans="1:13">
      <c r="A20" s="10" t="s">
        <v>26</v>
      </c>
      <c r="B20" s="30">
        <f t="shared" si="0"/>
        <v>112887</v>
      </c>
      <c r="C20" s="30">
        <f t="shared" si="1"/>
        <v>35398</v>
      </c>
      <c r="D20" s="37">
        <v>37549</v>
      </c>
      <c r="E20" s="37">
        <v>13706</v>
      </c>
      <c r="F20" s="37">
        <v>37669</v>
      </c>
      <c r="G20" s="37">
        <v>12513</v>
      </c>
      <c r="H20" s="37">
        <v>37669</v>
      </c>
      <c r="I20" s="37">
        <v>9179</v>
      </c>
      <c r="J20" s="24"/>
      <c r="K20" s="38"/>
      <c r="L20" s="36" t="s">
        <v>178</v>
      </c>
    </row>
    <row r="21" spans="1:13">
      <c r="A21" s="10" t="s">
        <v>27</v>
      </c>
      <c r="B21" s="30">
        <f t="shared" si="0"/>
        <v>0</v>
      </c>
      <c r="C21" s="30">
        <f t="shared" si="1"/>
        <v>76456</v>
      </c>
      <c r="D21" s="37">
        <v>0</v>
      </c>
      <c r="E21" s="37">
        <v>8660</v>
      </c>
      <c r="F21" s="37">
        <v>0</v>
      </c>
      <c r="G21" s="37">
        <v>5561</v>
      </c>
      <c r="H21" s="37">
        <v>0</v>
      </c>
      <c r="I21" s="37">
        <v>62235</v>
      </c>
      <c r="J21" s="24"/>
      <c r="K21" s="38"/>
      <c r="L21" s="36" t="s">
        <v>179</v>
      </c>
    </row>
    <row r="22" spans="1:13">
      <c r="A22" s="11" t="s">
        <v>28</v>
      </c>
      <c r="B22" s="30">
        <f t="shared" si="0"/>
        <v>0</v>
      </c>
      <c r="C22" s="30">
        <f t="shared" si="1"/>
        <v>238047</v>
      </c>
      <c r="D22" s="37">
        <v>0</v>
      </c>
      <c r="E22" s="37">
        <v>20246</v>
      </c>
      <c r="F22" s="37">
        <v>0</v>
      </c>
      <c r="G22" s="37">
        <v>9139</v>
      </c>
      <c r="H22" s="37">
        <v>0</v>
      </c>
      <c r="I22" s="37">
        <v>208662</v>
      </c>
      <c r="J22" s="37"/>
      <c r="K22" s="37"/>
      <c r="L22" s="39" t="s">
        <v>180</v>
      </c>
    </row>
    <row r="23" spans="1:13">
      <c r="A23" s="9" t="s">
        <v>29</v>
      </c>
      <c r="B23" s="30">
        <f t="shared" si="0"/>
        <v>196762434</v>
      </c>
      <c r="C23" s="30">
        <f t="shared" si="1"/>
        <v>203265838</v>
      </c>
      <c r="D23" s="34">
        <f>D24+D25</f>
        <v>41684420</v>
      </c>
      <c r="E23" s="34">
        <f>E24+E25</f>
        <v>52701331</v>
      </c>
      <c r="F23" s="34">
        <f t="shared" ref="F23:G23" si="8">F24+F25</f>
        <v>75092354</v>
      </c>
      <c r="G23" s="34">
        <f t="shared" si="8"/>
        <v>65185658</v>
      </c>
      <c r="H23" s="34">
        <f>H24+H25</f>
        <v>79985660</v>
      </c>
      <c r="I23" s="34">
        <f>I24+I25</f>
        <v>85378849</v>
      </c>
      <c r="J23" s="34"/>
      <c r="K23" s="34">
        <f>K24+K25</f>
        <v>0</v>
      </c>
      <c r="L23" s="35" t="s">
        <v>181</v>
      </c>
    </row>
    <row r="24" spans="1:13" ht="12.75" customHeight="1">
      <c r="A24" s="10" t="s">
        <v>30</v>
      </c>
      <c r="B24" s="30">
        <f t="shared" si="0"/>
        <v>196754814</v>
      </c>
      <c r="C24" s="30">
        <f t="shared" si="1"/>
        <v>196813323</v>
      </c>
      <c r="D24" s="37">
        <v>41676800</v>
      </c>
      <c r="E24" s="37">
        <v>51042060</v>
      </c>
      <c r="F24" s="37">
        <v>75092354</v>
      </c>
      <c r="G24" s="37">
        <v>62936457</v>
      </c>
      <c r="H24" s="37">
        <v>79985660</v>
      </c>
      <c r="I24" s="37">
        <v>82834806</v>
      </c>
      <c r="J24" s="24"/>
      <c r="K24" s="38"/>
      <c r="L24" s="36" t="s">
        <v>182</v>
      </c>
    </row>
    <row r="25" spans="1:13">
      <c r="A25" s="10" t="s">
        <v>31</v>
      </c>
      <c r="B25" s="30">
        <f t="shared" si="0"/>
        <v>7620</v>
      </c>
      <c r="C25" s="30">
        <f t="shared" si="1"/>
        <v>6452515</v>
      </c>
      <c r="D25" s="37">
        <f>'[25]РеалВсего (с ТДЦ)'!$C$54</f>
        <v>7620</v>
      </c>
      <c r="E25" s="37">
        <v>1659271</v>
      </c>
      <c r="F25" s="37">
        <v>0</v>
      </c>
      <c r="G25" s="37">
        <v>2249201</v>
      </c>
      <c r="H25" s="37">
        <v>0</v>
      </c>
      <c r="I25" s="37">
        <v>2544043</v>
      </c>
      <c r="J25" s="24"/>
      <c r="K25" s="38"/>
      <c r="L25" s="36" t="s">
        <v>183</v>
      </c>
    </row>
    <row r="26" spans="1:13">
      <c r="A26" s="10" t="s">
        <v>32</v>
      </c>
      <c r="B26" s="30">
        <f t="shared" si="0"/>
        <v>1955687</v>
      </c>
      <c r="C26" s="30">
        <f t="shared" si="1"/>
        <v>1938098</v>
      </c>
      <c r="D26" s="37">
        <v>617549</v>
      </c>
      <c r="E26" s="37">
        <v>427680</v>
      </c>
      <c r="F26" s="37">
        <v>643405</v>
      </c>
      <c r="G26" s="37">
        <v>515147</v>
      </c>
      <c r="H26" s="37">
        <v>694733</v>
      </c>
      <c r="I26" s="37">
        <v>995271</v>
      </c>
      <c r="J26" s="24"/>
      <c r="K26" s="38"/>
      <c r="L26" s="33" t="s">
        <v>184</v>
      </c>
    </row>
    <row r="27" spans="1:13">
      <c r="A27" s="10" t="s">
        <v>33</v>
      </c>
      <c r="B27" s="30">
        <f t="shared" si="0"/>
        <v>291759403</v>
      </c>
      <c r="C27" s="30">
        <f t="shared" si="1"/>
        <v>248842641</v>
      </c>
      <c r="D27" s="37">
        <f>D28+D29</f>
        <v>105424077</v>
      </c>
      <c r="E27" s="37">
        <f>E28+E29</f>
        <v>77869857</v>
      </c>
      <c r="F27" s="37">
        <f t="shared" ref="F27:K27" si="9">F28+F29</f>
        <v>93193282</v>
      </c>
      <c r="G27" s="37">
        <f t="shared" si="9"/>
        <v>75281407</v>
      </c>
      <c r="H27" s="37">
        <f>H28+H29</f>
        <v>93142044</v>
      </c>
      <c r="I27" s="37">
        <f t="shared" si="9"/>
        <v>95691377</v>
      </c>
      <c r="J27" s="37">
        <f t="shared" si="9"/>
        <v>0</v>
      </c>
      <c r="K27" s="37">
        <f t="shared" si="9"/>
        <v>0</v>
      </c>
      <c r="L27" s="35" t="s">
        <v>185</v>
      </c>
    </row>
    <row r="28" spans="1:13">
      <c r="A28" s="10" t="s">
        <v>34</v>
      </c>
      <c r="B28" s="30">
        <f t="shared" si="0"/>
        <v>291406072</v>
      </c>
      <c r="C28" s="30">
        <f t="shared" si="1"/>
        <v>248573332</v>
      </c>
      <c r="D28" s="42">
        <v>105238038</v>
      </c>
      <c r="E28" s="42">
        <v>77699377</v>
      </c>
      <c r="F28" s="42">
        <v>93103893</v>
      </c>
      <c r="G28" s="42">
        <v>75223345</v>
      </c>
      <c r="H28" s="42">
        <v>93064141</v>
      </c>
      <c r="I28" s="42">
        <v>95650610</v>
      </c>
      <c r="J28" s="42"/>
      <c r="K28" s="42"/>
      <c r="L28" s="36" t="s">
        <v>186</v>
      </c>
    </row>
    <row r="29" spans="1:13">
      <c r="A29" s="10" t="s">
        <v>35</v>
      </c>
      <c r="B29" s="30">
        <f t="shared" si="0"/>
        <v>353331</v>
      </c>
      <c r="C29" s="30">
        <f t="shared" si="1"/>
        <v>269309</v>
      </c>
      <c r="D29" s="37">
        <v>186039</v>
      </c>
      <c r="E29" s="37">
        <v>170480</v>
      </c>
      <c r="F29" s="37">
        <v>89389</v>
      </c>
      <c r="G29" s="37">
        <v>58062</v>
      </c>
      <c r="H29" s="37">
        <v>77903</v>
      </c>
      <c r="I29" s="37">
        <v>40767</v>
      </c>
      <c r="J29" s="24"/>
      <c r="K29" s="38"/>
      <c r="L29" s="36" t="s">
        <v>187</v>
      </c>
    </row>
    <row r="30" spans="1:13" ht="12.75" customHeight="1">
      <c r="A30" s="10" t="s">
        <v>36</v>
      </c>
      <c r="B30" s="30">
        <f t="shared" si="0"/>
        <v>72192323</v>
      </c>
      <c r="C30" s="30">
        <f t="shared" si="1"/>
        <v>57565904</v>
      </c>
      <c r="D30" s="43">
        <f>D31</f>
        <v>22662720</v>
      </c>
      <c r="E30" s="43">
        <f>E31+E32+E33</f>
        <v>20082697</v>
      </c>
      <c r="F30" s="43">
        <f t="shared" ref="F30:K30" si="10">F31+F32+F33</f>
        <v>24545692</v>
      </c>
      <c r="G30" s="43">
        <f t="shared" si="10"/>
        <v>18642839</v>
      </c>
      <c r="H30" s="43">
        <f t="shared" si="10"/>
        <v>24983911</v>
      </c>
      <c r="I30" s="43">
        <f t="shared" si="10"/>
        <v>18840368</v>
      </c>
      <c r="J30" s="43">
        <f t="shared" si="10"/>
        <v>0</v>
      </c>
      <c r="K30" s="43">
        <f t="shared" si="10"/>
        <v>0</v>
      </c>
      <c r="L30" s="33" t="s">
        <v>188</v>
      </c>
      <c r="M30" s="3"/>
    </row>
    <row r="31" spans="1:13" ht="12.75" customHeight="1">
      <c r="A31" s="10" t="s">
        <v>37</v>
      </c>
      <c r="B31" s="30">
        <f t="shared" si="0"/>
        <v>72192323</v>
      </c>
      <c r="C31" s="30">
        <f t="shared" si="1"/>
        <v>57565904</v>
      </c>
      <c r="D31" s="37">
        <v>22662720</v>
      </c>
      <c r="E31" s="37">
        <v>20082697</v>
      </c>
      <c r="F31" s="37">
        <v>24545692</v>
      </c>
      <c r="G31" s="37">
        <v>18642839</v>
      </c>
      <c r="H31" s="37">
        <v>24983911</v>
      </c>
      <c r="I31" s="37">
        <v>18840368</v>
      </c>
      <c r="J31" s="24"/>
      <c r="K31" s="38"/>
      <c r="L31" s="45" t="s">
        <v>189</v>
      </c>
    </row>
    <row r="32" spans="1:13" ht="12.75" customHeight="1" outlineLevel="1">
      <c r="A32" s="10" t="s">
        <v>123</v>
      </c>
      <c r="B32" s="30">
        <f t="shared" si="0"/>
        <v>0</v>
      </c>
      <c r="C32" s="30">
        <f t="shared" si="1"/>
        <v>0</v>
      </c>
      <c r="D32" s="37"/>
      <c r="E32" s="37"/>
      <c r="F32" s="37"/>
      <c r="G32" s="37"/>
      <c r="H32" s="37"/>
      <c r="I32" s="37"/>
      <c r="J32" s="24"/>
      <c r="K32" s="38"/>
      <c r="L32" s="45" t="s">
        <v>190</v>
      </c>
    </row>
    <row r="33" spans="1:14" ht="12.75" customHeight="1" outlineLevel="1">
      <c r="A33" s="10" t="s">
        <v>124</v>
      </c>
      <c r="B33" s="30">
        <f t="shared" si="0"/>
        <v>0</v>
      </c>
      <c r="C33" s="30">
        <f t="shared" si="1"/>
        <v>0</v>
      </c>
      <c r="D33" s="37">
        <f>[26]РеалПрод!C62+[27]Свод!C60</f>
        <v>0</v>
      </c>
      <c r="E33" s="37"/>
      <c r="F33" s="37"/>
      <c r="G33" s="37"/>
      <c r="H33" s="37">
        <v>0</v>
      </c>
      <c r="I33" s="37"/>
      <c r="J33" s="24"/>
      <c r="K33" s="38"/>
      <c r="L33" s="45" t="s">
        <v>191</v>
      </c>
    </row>
    <row r="34" spans="1:14">
      <c r="A34" s="10" t="s">
        <v>38</v>
      </c>
      <c r="B34" s="30">
        <f t="shared" si="0"/>
        <v>283268067</v>
      </c>
      <c r="C34" s="30">
        <f t="shared" si="1"/>
        <v>252147486</v>
      </c>
      <c r="D34" s="43">
        <v>92292723</v>
      </c>
      <c r="E34" s="43">
        <v>81448138</v>
      </c>
      <c r="F34" s="43">
        <v>92446446</v>
      </c>
      <c r="G34" s="43">
        <v>82900707</v>
      </c>
      <c r="H34" s="43">
        <v>98528898</v>
      </c>
      <c r="I34" s="43">
        <v>87798641</v>
      </c>
      <c r="J34" s="25"/>
      <c r="K34" s="44"/>
      <c r="L34" s="33" t="s">
        <v>192</v>
      </c>
      <c r="M34" s="3"/>
    </row>
    <row r="35" spans="1:14">
      <c r="A35" s="10" t="s">
        <v>39</v>
      </c>
      <c r="B35" s="30">
        <f t="shared" si="0"/>
        <v>33939417</v>
      </c>
      <c r="C35" s="30">
        <f t="shared" si="1"/>
        <v>30257577</v>
      </c>
      <c r="D35" s="43">
        <v>11057543</v>
      </c>
      <c r="E35" s="43">
        <v>9773655</v>
      </c>
      <c r="F35" s="43">
        <v>11075989</v>
      </c>
      <c r="G35" s="43">
        <v>9948085</v>
      </c>
      <c r="H35" s="43">
        <v>11805885</v>
      </c>
      <c r="I35" s="43">
        <v>10535837</v>
      </c>
      <c r="J35" s="25"/>
      <c r="K35" s="44"/>
      <c r="L35" s="33" t="s">
        <v>193</v>
      </c>
      <c r="M35" s="3"/>
    </row>
    <row r="36" spans="1:14">
      <c r="A36" s="10" t="s">
        <v>40</v>
      </c>
      <c r="B36" s="30">
        <f t="shared" si="0"/>
        <v>138592802</v>
      </c>
      <c r="C36" s="30">
        <f t="shared" si="1"/>
        <v>157927713</v>
      </c>
      <c r="D36" s="43">
        <v>45911052</v>
      </c>
      <c r="E36" s="43">
        <v>52643821</v>
      </c>
      <c r="F36" s="43">
        <v>43588225</v>
      </c>
      <c r="G36" s="43">
        <v>52648461</v>
      </c>
      <c r="H36" s="43">
        <v>49093525</v>
      </c>
      <c r="I36" s="43">
        <v>52635431</v>
      </c>
      <c r="J36" s="25"/>
      <c r="K36" s="44"/>
      <c r="L36" s="33" t="s">
        <v>194</v>
      </c>
      <c r="M36" s="3"/>
    </row>
    <row r="37" spans="1:14">
      <c r="A37" s="10" t="s">
        <v>41</v>
      </c>
      <c r="B37" s="30">
        <f t="shared" si="0"/>
        <v>0</v>
      </c>
      <c r="C37" s="30">
        <f t="shared" si="1"/>
        <v>8853</v>
      </c>
      <c r="D37" s="43"/>
      <c r="E37" s="43">
        <v>2953</v>
      </c>
      <c r="F37" s="43">
        <v>0</v>
      </c>
      <c r="G37" s="43">
        <v>2946</v>
      </c>
      <c r="H37" s="43">
        <v>0</v>
      </c>
      <c r="I37" s="43">
        <v>2954</v>
      </c>
      <c r="J37" s="25"/>
      <c r="K37" s="44"/>
      <c r="L37" s="33" t="s">
        <v>195</v>
      </c>
      <c r="M37" s="3"/>
    </row>
    <row r="38" spans="1:14">
      <c r="A38" s="35" t="s">
        <v>42</v>
      </c>
      <c r="B38" s="30">
        <f t="shared" si="0"/>
        <v>27342884</v>
      </c>
      <c r="C38" s="30">
        <f t="shared" si="1"/>
        <v>34579803</v>
      </c>
      <c r="D38" s="40">
        <f>D39+D61</f>
        <v>9298391</v>
      </c>
      <c r="E38" s="40">
        <f>E39+E61</f>
        <v>11946211</v>
      </c>
      <c r="F38" s="40">
        <f t="shared" ref="F38:I38" si="11">F39+F61</f>
        <v>9344290</v>
      </c>
      <c r="G38" s="40">
        <f t="shared" si="11"/>
        <v>11114793</v>
      </c>
      <c r="H38" s="40">
        <f>H39+H61</f>
        <v>8700203</v>
      </c>
      <c r="I38" s="40">
        <f t="shared" si="11"/>
        <v>11518799</v>
      </c>
      <c r="J38" s="40">
        <f t="shared" ref="J38" si="12">J39+J61</f>
        <v>0</v>
      </c>
      <c r="K38" s="40">
        <f t="shared" ref="K38" si="13">K39+K61</f>
        <v>0</v>
      </c>
      <c r="L38" s="33" t="s">
        <v>196</v>
      </c>
      <c r="M38" s="3"/>
      <c r="N38" s="3"/>
    </row>
    <row r="39" spans="1:14">
      <c r="A39" s="10" t="s">
        <v>125</v>
      </c>
      <c r="B39" s="30">
        <f t="shared" si="0"/>
        <v>10985879</v>
      </c>
      <c r="C39" s="30">
        <f t="shared" si="1"/>
        <v>11732042</v>
      </c>
      <c r="D39" s="34">
        <f>SUM(D40:D49)</f>
        <v>3706058</v>
      </c>
      <c r="E39" s="34">
        <f>SUM(E40:E49)</f>
        <v>4155408</v>
      </c>
      <c r="F39" s="34">
        <f t="shared" ref="F39:I39" si="14">SUM(F40:F49)</f>
        <v>3645092</v>
      </c>
      <c r="G39" s="34">
        <f t="shared" si="14"/>
        <v>3728977</v>
      </c>
      <c r="H39" s="34">
        <f>H42+H43+H44+H45+H47+H48</f>
        <v>3634729</v>
      </c>
      <c r="I39" s="34">
        <f t="shared" si="14"/>
        <v>3847657</v>
      </c>
      <c r="J39" s="34">
        <f t="shared" ref="J39" si="15">SUM(J40:J49)</f>
        <v>0</v>
      </c>
      <c r="K39" s="34">
        <f t="shared" ref="K39" si="16">SUM(K40:K49)</f>
        <v>0</v>
      </c>
      <c r="L39" s="33" t="s">
        <v>197</v>
      </c>
    </row>
    <row r="40" spans="1:14">
      <c r="A40" s="10" t="s">
        <v>43</v>
      </c>
      <c r="B40" s="30">
        <f t="shared" si="0"/>
        <v>0</v>
      </c>
      <c r="C40" s="30">
        <f t="shared" si="1"/>
        <v>0</v>
      </c>
      <c r="D40" s="37">
        <f>[26]РеалПрод!C69</f>
        <v>0</v>
      </c>
      <c r="E40" s="37">
        <v>0</v>
      </c>
      <c r="F40" s="37">
        <v>0</v>
      </c>
      <c r="G40" s="37">
        <v>0</v>
      </c>
      <c r="H40" s="37">
        <v>0</v>
      </c>
      <c r="I40" s="37"/>
      <c r="J40" s="24"/>
      <c r="K40" s="38"/>
      <c r="L40" s="36" t="s">
        <v>198</v>
      </c>
    </row>
    <row r="41" spans="1:14" ht="25.5" outlineLevel="1">
      <c r="A41" s="10" t="s">
        <v>126</v>
      </c>
      <c r="B41" s="30">
        <f t="shared" si="0"/>
        <v>0</v>
      </c>
      <c r="C41" s="30">
        <f t="shared" si="1"/>
        <v>0</v>
      </c>
      <c r="D41" s="37">
        <f>[26]РеалПрод!C70+[27]Свод!C67</f>
        <v>0</v>
      </c>
      <c r="E41" s="37">
        <v>0</v>
      </c>
      <c r="F41" s="37">
        <v>0</v>
      </c>
      <c r="G41" s="37">
        <v>0</v>
      </c>
      <c r="H41" s="37">
        <v>0</v>
      </c>
      <c r="I41" s="37"/>
      <c r="J41" s="24"/>
      <c r="K41" s="38"/>
      <c r="L41" s="36" t="s">
        <v>199</v>
      </c>
    </row>
    <row r="42" spans="1:14">
      <c r="A42" s="10" t="s">
        <v>44</v>
      </c>
      <c r="B42" s="30">
        <f t="shared" si="0"/>
        <v>4741912</v>
      </c>
      <c r="C42" s="30">
        <f t="shared" si="1"/>
        <v>5114448</v>
      </c>
      <c r="D42" s="37">
        <v>1647304</v>
      </c>
      <c r="E42" s="37">
        <v>2080437</v>
      </c>
      <c r="F42" s="37">
        <v>1547304</v>
      </c>
      <c r="G42" s="37">
        <v>1498667</v>
      </c>
      <c r="H42" s="37">
        <v>1547304</v>
      </c>
      <c r="I42" s="37">
        <v>1535344</v>
      </c>
      <c r="J42" s="24"/>
      <c r="K42" s="38"/>
      <c r="L42" s="36" t="s">
        <v>200</v>
      </c>
    </row>
    <row r="43" spans="1:14">
      <c r="A43" s="10" t="s">
        <v>45</v>
      </c>
      <c r="B43" s="30">
        <f t="shared" ref="B43:B74" si="17">D43+F43+H43+J43</f>
        <v>2635953</v>
      </c>
      <c r="C43" s="30">
        <f t="shared" ref="C43:C74" si="18">E43+G43+I43+K43</f>
        <v>2517174</v>
      </c>
      <c r="D43" s="37">
        <v>878651</v>
      </c>
      <c r="E43" s="37">
        <v>798310</v>
      </c>
      <c r="F43" s="37">
        <v>878651</v>
      </c>
      <c r="G43" s="37">
        <v>831486</v>
      </c>
      <c r="H43" s="37">
        <v>878651</v>
      </c>
      <c r="I43" s="37">
        <v>887378</v>
      </c>
      <c r="J43" s="24"/>
      <c r="K43" s="38"/>
      <c r="L43" s="36" t="s">
        <v>201</v>
      </c>
    </row>
    <row r="44" spans="1:14">
      <c r="A44" s="10" t="s">
        <v>46</v>
      </c>
      <c r="B44" s="30">
        <f t="shared" si="17"/>
        <v>3024738</v>
      </c>
      <c r="C44" s="30">
        <f t="shared" si="18"/>
        <v>3627467</v>
      </c>
      <c r="D44" s="37">
        <v>1008246</v>
      </c>
      <c r="E44" s="37">
        <v>1171811</v>
      </c>
      <c r="F44" s="37">
        <v>1008246</v>
      </c>
      <c r="G44" s="37">
        <v>1171431</v>
      </c>
      <c r="H44" s="37">
        <v>1008246</v>
      </c>
      <c r="I44" s="37">
        <v>1284225</v>
      </c>
      <c r="J44" s="24"/>
      <c r="K44" s="38"/>
      <c r="L44" s="36" t="s">
        <v>202</v>
      </c>
    </row>
    <row r="45" spans="1:14">
      <c r="A45" s="10" t="s">
        <v>47</v>
      </c>
      <c r="B45" s="30">
        <f t="shared" si="17"/>
        <v>525143</v>
      </c>
      <c r="C45" s="30">
        <f t="shared" si="18"/>
        <v>350061</v>
      </c>
      <c r="D45" s="37">
        <v>150939</v>
      </c>
      <c r="E45" s="37">
        <v>104850</v>
      </c>
      <c r="F45" s="37">
        <v>189973</v>
      </c>
      <c r="G45" s="37">
        <v>177467</v>
      </c>
      <c r="H45" s="37">
        <v>184231</v>
      </c>
      <c r="I45" s="37">
        <v>67744</v>
      </c>
      <c r="J45" s="37"/>
      <c r="K45" s="37"/>
      <c r="L45" s="36" t="s">
        <v>203</v>
      </c>
    </row>
    <row r="46" spans="1:14">
      <c r="A46" s="10" t="s">
        <v>48</v>
      </c>
      <c r="B46" s="30">
        <f t="shared" si="17"/>
        <v>0</v>
      </c>
      <c r="C46" s="30">
        <f t="shared" si="18"/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/>
      <c r="J46" s="24"/>
      <c r="K46" s="38"/>
      <c r="L46" s="36" t="s">
        <v>204</v>
      </c>
    </row>
    <row r="47" spans="1:14" ht="12.75" customHeight="1">
      <c r="A47" s="10" t="s">
        <v>49</v>
      </c>
      <c r="B47" s="30">
        <f t="shared" si="17"/>
        <v>4542</v>
      </c>
      <c r="C47" s="30">
        <f t="shared" si="18"/>
        <v>0</v>
      </c>
      <c r="D47" s="37">
        <v>2271</v>
      </c>
      <c r="E47" s="37">
        <v>0</v>
      </c>
      <c r="F47" s="37">
        <v>2271</v>
      </c>
      <c r="G47" s="37">
        <v>0</v>
      </c>
      <c r="H47" s="37">
        <v>0</v>
      </c>
      <c r="I47" s="37"/>
      <c r="J47" s="24"/>
      <c r="K47" s="38"/>
      <c r="L47" s="36" t="s">
        <v>205</v>
      </c>
    </row>
    <row r="48" spans="1:14" ht="12.75" customHeight="1">
      <c r="A48" s="10" t="s">
        <v>50</v>
      </c>
      <c r="B48" s="30">
        <f t="shared" si="17"/>
        <v>53591</v>
      </c>
      <c r="C48" s="30">
        <f t="shared" si="18"/>
        <v>122892</v>
      </c>
      <c r="D48" s="37">
        <v>18647</v>
      </c>
      <c r="E48" s="37">
        <v>0</v>
      </c>
      <c r="F48" s="37">
        <v>18647</v>
      </c>
      <c r="G48" s="37">
        <v>49926</v>
      </c>
      <c r="H48" s="37">
        <v>16297</v>
      </c>
      <c r="I48" s="37">
        <v>72966</v>
      </c>
      <c r="J48" s="24"/>
      <c r="K48" s="38"/>
      <c r="L48" s="36" t="s">
        <v>206</v>
      </c>
    </row>
    <row r="49" spans="1:12" ht="12.75" customHeight="1">
      <c r="A49" s="10" t="s">
        <v>51</v>
      </c>
      <c r="B49" s="30">
        <f t="shared" si="17"/>
        <v>0</v>
      </c>
      <c r="C49" s="30">
        <f t="shared" si="18"/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/>
      <c r="J49" s="24"/>
      <c r="K49" s="38"/>
      <c r="L49" s="36" t="s">
        <v>207</v>
      </c>
    </row>
    <row r="50" spans="1:12" ht="12.75" customHeight="1" outlineLevel="1">
      <c r="A50" s="10" t="s">
        <v>1</v>
      </c>
      <c r="B50" s="30">
        <f t="shared" si="17"/>
        <v>0</v>
      </c>
      <c r="C50" s="30">
        <f t="shared" si="18"/>
        <v>0</v>
      </c>
      <c r="D50" s="46">
        <v>0</v>
      </c>
      <c r="E50" s="46"/>
      <c r="F50" s="46">
        <v>0</v>
      </c>
      <c r="G50" s="46"/>
      <c r="H50" s="37">
        <v>0</v>
      </c>
      <c r="I50" s="46"/>
      <c r="J50" s="26"/>
      <c r="K50" s="47"/>
      <c r="L50" s="45" t="s">
        <v>1</v>
      </c>
    </row>
    <row r="51" spans="1:12" ht="12.75" customHeight="1" outlineLevel="1">
      <c r="A51" s="10" t="s">
        <v>2</v>
      </c>
      <c r="B51" s="30">
        <f t="shared" si="17"/>
        <v>0</v>
      </c>
      <c r="C51" s="30">
        <f t="shared" si="18"/>
        <v>0</v>
      </c>
      <c r="D51" s="37">
        <v>0</v>
      </c>
      <c r="E51" s="37"/>
      <c r="F51" s="37">
        <v>0</v>
      </c>
      <c r="G51" s="37"/>
      <c r="H51" s="37">
        <v>0</v>
      </c>
      <c r="I51" s="37"/>
      <c r="J51" s="24"/>
      <c r="K51" s="38"/>
      <c r="L51" s="45" t="s">
        <v>2</v>
      </c>
    </row>
    <row r="52" spans="1:12" ht="12.75" customHeight="1" outlineLevel="1">
      <c r="A52" s="10" t="s">
        <v>3</v>
      </c>
      <c r="B52" s="30">
        <f t="shared" si="17"/>
        <v>0</v>
      </c>
      <c r="C52" s="30">
        <f t="shared" si="18"/>
        <v>0</v>
      </c>
      <c r="D52" s="37">
        <v>0</v>
      </c>
      <c r="E52" s="37"/>
      <c r="F52" s="37">
        <v>0</v>
      </c>
      <c r="G52" s="37"/>
      <c r="H52" s="37">
        <v>0</v>
      </c>
      <c r="I52" s="37"/>
      <c r="J52" s="24"/>
      <c r="K52" s="38"/>
      <c r="L52" s="45" t="s">
        <v>3</v>
      </c>
    </row>
    <row r="53" spans="1:12" ht="12.75" customHeight="1" outlineLevel="1">
      <c r="A53" s="10" t="s">
        <v>4</v>
      </c>
      <c r="B53" s="30">
        <f t="shared" si="17"/>
        <v>0</v>
      </c>
      <c r="C53" s="30">
        <f t="shared" si="18"/>
        <v>0</v>
      </c>
      <c r="D53" s="37">
        <v>0</v>
      </c>
      <c r="E53" s="37"/>
      <c r="F53" s="37">
        <v>0</v>
      </c>
      <c r="G53" s="37"/>
      <c r="H53" s="37">
        <v>0</v>
      </c>
      <c r="I53" s="37"/>
      <c r="J53" s="24"/>
      <c r="K53" s="38"/>
      <c r="L53" s="45" t="s">
        <v>4</v>
      </c>
    </row>
    <row r="54" spans="1:12" ht="12.75" customHeight="1" outlineLevel="1">
      <c r="A54" s="10" t="s">
        <v>5</v>
      </c>
      <c r="B54" s="30">
        <f t="shared" si="17"/>
        <v>0</v>
      </c>
      <c r="C54" s="30">
        <f t="shared" si="18"/>
        <v>0</v>
      </c>
      <c r="D54" s="37">
        <v>0</v>
      </c>
      <c r="E54" s="37"/>
      <c r="F54" s="37">
        <v>0</v>
      </c>
      <c r="G54" s="37"/>
      <c r="H54" s="37">
        <v>0</v>
      </c>
      <c r="I54" s="37"/>
      <c r="J54" s="24"/>
      <c r="K54" s="38"/>
      <c r="L54" s="45" t="s">
        <v>5</v>
      </c>
    </row>
    <row r="55" spans="1:12" ht="12.75" customHeight="1" outlineLevel="1">
      <c r="A55" s="10" t="s">
        <v>6</v>
      </c>
      <c r="B55" s="30">
        <f t="shared" si="17"/>
        <v>0</v>
      </c>
      <c r="C55" s="30">
        <f t="shared" si="18"/>
        <v>0</v>
      </c>
      <c r="D55" s="37">
        <v>0</v>
      </c>
      <c r="E55" s="37"/>
      <c r="F55" s="37">
        <v>0</v>
      </c>
      <c r="G55" s="37"/>
      <c r="H55" s="37">
        <v>0</v>
      </c>
      <c r="I55" s="37"/>
      <c r="J55" s="24"/>
      <c r="K55" s="38"/>
      <c r="L55" s="45" t="s">
        <v>6</v>
      </c>
    </row>
    <row r="56" spans="1:12" ht="12.75" customHeight="1" outlineLevel="1">
      <c r="A56" s="10" t="s">
        <v>7</v>
      </c>
      <c r="B56" s="30">
        <f t="shared" si="17"/>
        <v>0</v>
      </c>
      <c r="C56" s="30">
        <f t="shared" si="18"/>
        <v>0</v>
      </c>
      <c r="D56" s="37">
        <v>0</v>
      </c>
      <c r="E56" s="37"/>
      <c r="F56" s="37">
        <v>0</v>
      </c>
      <c r="G56" s="37"/>
      <c r="H56" s="37">
        <v>0</v>
      </c>
      <c r="I56" s="37"/>
      <c r="J56" s="24"/>
      <c r="K56" s="38"/>
      <c r="L56" s="45" t="s">
        <v>7</v>
      </c>
    </row>
    <row r="57" spans="1:12" ht="12.75" customHeight="1" outlineLevel="1">
      <c r="A57" s="10" t="s">
        <v>8</v>
      </c>
      <c r="B57" s="30">
        <f t="shared" si="17"/>
        <v>0</v>
      </c>
      <c r="C57" s="30">
        <f t="shared" si="18"/>
        <v>0</v>
      </c>
      <c r="D57" s="37">
        <v>0</v>
      </c>
      <c r="E57" s="37"/>
      <c r="F57" s="37">
        <v>0</v>
      </c>
      <c r="G57" s="37"/>
      <c r="H57" s="37">
        <v>0</v>
      </c>
      <c r="I57" s="37"/>
      <c r="J57" s="24"/>
      <c r="K57" s="38"/>
      <c r="L57" s="45" t="s">
        <v>8</v>
      </c>
    </row>
    <row r="58" spans="1:12" ht="12.75" customHeight="1" outlineLevel="1">
      <c r="A58" s="10" t="s">
        <v>9</v>
      </c>
      <c r="B58" s="30">
        <f t="shared" si="17"/>
        <v>0</v>
      </c>
      <c r="C58" s="30">
        <f t="shared" si="18"/>
        <v>0</v>
      </c>
      <c r="D58" s="37">
        <v>0</v>
      </c>
      <c r="E58" s="37"/>
      <c r="F58" s="37">
        <v>0</v>
      </c>
      <c r="G58" s="37"/>
      <c r="H58" s="37">
        <v>0</v>
      </c>
      <c r="I58" s="37"/>
      <c r="J58" s="24"/>
      <c r="K58" s="38"/>
      <c r="L58" s="45" t="s">
        <v>9</v>
      </c>
    </row>
    <row r="59" spans="1:12" ht="12.75" customHeight="1" outlineLevel="1">
      <c r="A59" s="10" t="s">
        <v>10</v>
      </c>
      <c r="B59" s="30">
        <f t="shared" si="17"/>
        <v>0</v>
      </c>
      <c r="C59" s="30">
        <f t="shared" si="18"/>
        <v>0</v>
      </c>
      <c r="D59" s="37">
        <v>0</v>
      </c>
      <c r="E59" s="37"/>
      <c r="F59" s="37">
        <v>0</v>
      </c>
      <c r="G59" s="37"/>
      <c r="H59" s="37">
        <v>0</v>
      </c>
      <c r="I59" s="37"/>
      <c r="J59" s="24"/>
      <c r="K59" s="38"/>
      <c r="L59" s="45" t="s">
        <v>10</v>
      </c>
    </row>
    <row r="60" spans="1:12" ht="12.75" customHeight="1" outlineLevel="1">
      <c r="A60" s="10" t="s">
        <v>11</v>
      </c>
      <c r="B60" s="30">
        <f t="shared" si="17"/>
        <v>0</v>
      </c>
      <c r="C60" s="30">
        <f t="shared" si="18"/>
        <v>0</v>
      </c>
      <c r="D60" s="37">
        <v>0</v>
      </c>
      <c r="E60" s="37"/>
      <c r="F60" s="37">
        <v>0</v>
      </c>
      <c r="G60" s="37"/>
      <c r="H60" s="37">
        <v>0</v>
      </c>
      <c r="I60" s="37"/>
      <c r="J60" s="24"/>
      <c r="K60" s="38"/>
      <c r="L60" s="45" t="s">
        <v>11</v>
      </c>
    </row>
    <row r="61" spans="1:12">
      <c r="A61" s="10" t="s">
        <v>52</v>
      </c>
      <c r="B61" s="30">
        <f t="shared" si="17"/>
        <v>16357005</v>
      </c>
      <c r="C61" s="30">
        <f t="shared" si="18"/>
        <v>22847761</v>
      </c>
      <c r="D61" s="34">
        <f>SUM(D62:D77,D81,D82,D83)</f>
        <v>5592333</v>
      </c>
      <c r="E61" s="34">
        <f>SUM(E62:E77,E81,E82,E83,E79)</f>
        <v>7790803</v>
      </c>
      <c r="F61" s="34">
        <f>SUM(F62:F77,F81,F82,F83,F78:F79)</f>
        <v>5699198</v>
      </c>
      <c r="G61" s="34">
        <f t="shared" ref="G61:K61" si="19">SUM(G62:G77,G81,G82,G83,G79)</f>
        <v>7385816</v>
      </c>
      <c r="H61" s="79">
        <f>H62+H63+H64+H65+H66+H68+H69+H70+H71+H76</f>
        <v>5065474</v>
      </c>
      <c r="I61" s="34">
        <f t="shared" si="19"/>
        <v>7671142</v>
      </c>
      <c r="J61" s="34">
        <f t="shared" si="19"/>
        <v>0</v>
      </c>
      <c r="K61" s="34">
        <f t="shared" si="19"/>
        <v>0</v>
      </c>
      <c r="L61" s="33" t="s">
        <v>208</v>
      </c>
    </row>
    <row r="62" spans="1:12">
      <c r="A62" s="10" t="s">
        <v>53</v>
      </c>
      <c r="B62" s="30">
        <f t="shared" si="17"/>
        <v>6857415</v>
      </c>
      <c r="C62" s="30">
        <f t="shared" si="18"/>
        <v>6741877</v>
      </c>
      <c r="D62" s="37">
        <v>2285805</v>
      </c>
      <c r="E62" s="37">
        <v>2225221</v>
      </c>
      <c r="F62" s="37">
        <v>2285805</v>
      </c>
      <c r="G62" s="37">
        <v>2262569</v>
      </c>
      <c r="H62" s="37">
        <v>2285805</v>
      </c>
      <c r="I62" s="37">
        <v>2254087</v>
      </c>
      <c r="J62" s="24"/>
      <c r="K62" s="38"/>
      <c r="L62" s="45" t="s">
        <v>209</v>
      </c>
    </row>
    <row r="63" spans="1:12">
      <c r="A63" s="66" t="s">
        <v>54</v>
      </c>
      <c r="B63" s="30">
        <f t="shared" si="17"/>
        <v>9000</v>
      </c>
      <c r="C63" s="30">
        <f t="shared" si="18"/>
        <v>88824</v>
      </c>
      <c r="D63" s="37">
        <v>3000</v>
      </c>
      <c r="E63" s="37">
        <v>23395</v>
      </c>
      <c r="F63" s="37">
        <v>3000</v>
      </c>
      <c r="G63" s="37">
        <v>34515</v>
      </c>
      <c r="H63" s="37">
        <v>3000</v>
      </c>
      <c r="I63" s="37">
        <v>30914</v>
      </c>
      <c r="J63" s="24"/>
      <c r="K63" s="38"/>
      <c r="L63" s="36" t="s">
        <v>210</v>
      </c>
    </row>
    <row r="64" spans="1:12" s="32" customFormat="1">
      <c r="A64" s="66" t="s">
        <v>337</v>
      </c>
      <c r="B64" s="30">
        <f t="shared" si="17"/>
        <v>1943486.5</v>
      </c>
      <c r="C64" s="30">
        <f t="shared" si="18"/>
        <v>1171662</v>
      </c>
      <c r="D64" s="37">
        <v>734972.5</v>
      </c>
      <c r="E64" s="37">
        <v>547002</v>
      </c>
      <c r="F64" s="37">
        <v>604256.5</v>
      </c>
      <c r="G64" s="37">
        <v>188146</v>
      </c>
      <c r="H64" s="37">
        <v>604257.5</v>
      </c>
      <c r="I64" s="37">
        <v>436514</v>
      </c>
      <c r="J64" s="24"/>
      <c r="K64" s="38"/>
      <c r="L64" s="36" t="s">
        <v>321</v>
      </c>
    </row>
    <row r="65" spans="1:12" s="32" customFormat="1">
      <c r="A65" s="66" t="s">
        <v>338</v>
      </c>
      <c r="B65" s="30">
        <f t="shared" si="17"/>
        <v>0</v>
      </c>
      <c r="C65" s="30">
        <f t="shared" si="18"/>
        <v>812196</v>
      </c>
      <c r="D65" s="37">
        <v>0</v>
      </c>
      <c r="E65" s="37">
        <v>273924</v>
      </c>
      <c r="F65" s="37">
        <v>0</v>
      </c>
      <c r="G65" s="37">
        <v>263676</v>
      </c>
      <c r="H65" s="37">
        <v>0</v>
      </c>
      <c r="I65" s="37">
        <v>274596</v>
      </c>
      <c r="J65" s="24"/>
      <c r="K65" s="38"/>
      <c r="L65" s="36" t="s">
        <v>322</v>
      </c>
    </row>
    <row r="66" spans="1:12">
      <c r="A66" s="66" t="s">
        <v>55</v>
      </c>
      <c r="B66" s="30">
        <f t="shared" si="17"/>
        <v>1445960</v>
      </c>
      <c r="C66" s="30">
        <f t="shared" si="18"/>
        <v>1219684</v>
      </c>
      <c r="D66" s="37">
        <v>472010</v>
      </c>
      <c r="E66" s="37">
        <v>412775</v>
      </c>
      <c r="F66" s="37">
        <v>471677</v>
      </c>
      <c r="G66" s="37">
        <v>333657</v>
      </c>
      <c r="H66" s="37">
        <v>502273</v>
      </c>
      <c r="I66" s="37">
        <v>473252</v>
      </c>
      <c r="J66" s="24"/>
      <c r="K66" s="38"/>
      <c r="L66" s="36" t="s">
        <v>323</v>
      </c>
    </row>
    <row r="67" spans="1:12" ht="25.5" outlineLevel="1">
      <c r="A67" s="66" t="s">
        <v>339</v>
      </c>
      <c r="B67" s="30">
        <f t="shared" si="17"/>
        <v>1042617</v>
      </c>
      <c r="C67" s="30">
        <f t="shared" si="18"/>
        <v>40502</v>
      </c>
      <c r="D67" s="37">
        <v>476100</v>
      </c>
      <c r="E67" s="37">
        <v>13426</v>
      </c>
      <c r="F67" s="37">
        <v>566517</v>
      </c>
      <c r="G67" s="37">
        <v>19870</v>
      </c>
      <c r="H67" s="37">
        <v>0</v>
      </c>
      <c r="I67" s="37">
        <v>7206</v>
      </c>
      <c r="J67" s="24"/>
      <c r="K67" s="38"/>
      <c r="L67" s="36" t="s">
        <v>324</v>
      </c>
    </row>
    <row r="68" spans="1:12">
      <c r="A68" s="66" t="s">
        <v>56</v>
      </c>
      <c r="B68" s="30">
        <f t="shared" si="17"/>
        <v>79130</v>
      </c>
      <c r="C68" s="30">
        <f t="shared" si="18"/>
        <v>968822</v>
      </c>
      <c r="D68" s="37">
        <v>46716</v>
      </c>
      <c r="E68" s="37">
        <v>299458</v>
      </c>
      <c r="F68" s="37">
        <v>32414</v>
      </c>
      <c r="G68" s="37">
        <v>313136</v>
      </c>
      <c r="H68" s="37">
        <v>0</v>
      </c>
      <c r="I68" s="37">
        <v>356228</v>
      </c>
      <c r="J68" s="24"/>
      <c r="K68" s="38"/>
      <c r="L68" s="36" t="s">
        <v>211</v>
      </c>
    </row>
    <row r="69" spans="1:12">
      <c r="A69" s="66" t="s">
        <v>57</v>
      </c>
      <c r="B69" s="30">
        <f t="shared" si="17"/>
        <v>518786</v>
      </c>
      <c r="C69" s="30">
        <f t="shared" si="18"/>
        <v>2027714</v>
      </c>
      <c r="D69" s="37">
        <v>21343</v>
      </c>
      <c r="E69" s="37">
        <v>861278</v>
      </c>
      <c r="F69" s="37">
        <v>21343</v>
      </c>
      <c r="G69" s="37">
        <v>921004</v>
      </c>
      <c r="H69" s="37">
        <v>476100</v>
      </c>
      <c r="I69" s="37">
        <v>245432</v>
      </c>
      <c r="J69" s="24"/>
      <c r="K69" s="38"/>
      <c r="L69" s="36" t="s">
        <v>212</v>
      </c>
    </row>
    <row r="70" spans="1:12">
      <c r="A70" s="66" t="s">
        <v>58</v>
      </c>
      <c r="B70" s="30">
        <f t="shared" si="17"/>
        <v>54245</v>
      </c>
      <c r="C70" s="30">
        <f t="shared" si="18"/>
        <v>362593</v>
      </c>
      <c r="D70" s="37">
        <v>0</v>
      </c>
      <c r="E70" s="37">
        <v>360643</v>
      </c>
      <c r="F70" s="37">
        <v>0</v>
      </c>
      <c r="G70" s="37">
        <v>1950</v>
      </c>
      <c r="H70" s="37">
        <v>54245</v>
      </c>
      <c r="I70" s="37"/>
      <c r="J70" s="24"/>
      <c r="K70" s="38"/>
      <c r="L70" s="36" t="s">
        <v>213</v>
      </c>
    </row>
    <row r="71" spans="1:12" ht="25.5">
      <c r="A71" s="66" t="s">
        <v>59</v>
      </c>
      <c r="B71" s="30">
        <f t="shared" si="17"/>
        <v>50082</v>
      </c>
      <c r="C71" s="30">
        <f t="shared" si="18"/>
        <v>0</v>
      </c>
      <c r="D71" s="37">
        <v>0</v>
      </c>
      <c r="E71" s="37">
        <v>0</v>
      </c>
      <c r="F71" s="37">
        <v>28739</v>
      </c>
      <c r="G71" s="37">
        <v>0</v>
      </c>
      <c r="H71" s="37">
        <v>21343</v>
      </c>
      <c r="I71" s="37"/>
      <c r="J71" s="24"/>
      <c r="K71" s="38"/>
      <c r="L71" s="36" t="s">
        <v>214</v>
      </c>
    </row>
    <row r="72" spans="1:12" ht="15" customHeight="1">
      <c r="A72" s="66" t="s">
        <v>60</v>
      </c>
      <c r="B72" s="30">
        <f t="shared" si="17"/>
        <v>0</v>
      </c>
      <c r="C72" s="30">
        <f t="shared" si="18"/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/>
      <c r="J72" s="24"/>
      <c r="K72" s="38"/>
      <c r="L72" s="36" t="s">
        <v>215</v>
      </c>
    </row>
    <row r="73" spans="1:12">
      <c r="A73" s="66" t="s">
        <v>61</v>
      </c>
      <c r="B73" s="30">
        <f t="shared" si="17"/>
        <v>228296</v>
      </c>
      <c r="C73" s="30">
        <f t="shared" si="18"/>
        <v>0</v>
      </c>
      <c r="D73" s="37">
        <v>114148</v>
      </c>
      <c r="E73" s="37">
        <v>0</v>
      </c>
      <c r="F73" s="37">
        <v>114148</v>
      </c>
      <c r="G73" s="37">
        <v>0</v>
      </c>
      <c r="H73" s="37">
        <v>0</v>
      </c>
      <c r="I73" s="37"/>
      <c r="J73" s="24"/>
      <c r="K73" s="38"/>
      <c r="L73" s="36" t="s">
        <v>216</v>
      </c>
    </row>
    <row r="74" spans="1:12" ht="25.5" customHeight="1" outlineLevel="1">
      <c r="A74" s="66" t="s">
        <v>127</v>
      </c>
      <c r="B74" s="30">
        <f t="shared" si="17"/>
        <v>2991971</v>
      </c>
      <c r="C74" s="30">
        <f t="shared" si="18"/>
        <v>0</v>
      </c>
      <c r="D74" s="37">
        <v>1438238.5</v>
      </c>
      <c r="E74" s="37"/>
      <c r="F74" s="37">
        <v>1553732.5</v>
      </c>
      <c r="G74" s="37"/>
      <c r="H74" s="37">
        <v>0</v>
      </c>
      <c r="I74" s="37"/>
      <c r="J74" s="24"/>
      <c r="K74" s="38"/>
      <c r="L74" s="36" t="s">
        <v>217</v>
      </c>
    </row>
    <row r="75" spans="1:12" ht="17.25" customHeight="1" outlineLevel="1">
      <c r="A75" s="66" t="s">
        <v>343</v>
      </c>
      <c r="B75" s="30">
        <f t="shared" ref="B75:B84" si="20">D75+F75+H75+J75</f>
        <v>17566</v>
      </c>
      <c r="C75" s="30">
        <f t="shared" ref="C75:C84" si="21">E75+G75+I75+K75</f>
        <v>328228</v>
      </c>
      <c r="D75" s="37">
        <v>0</v>
      </c>
      <c r="E75" s="37">
        <v>176756</v>
      </c>
      <c r="F75" s="37">
        <v>17566</v>
      </c>
      <c r="G75" s="37">
        <v>83285</v>
      </c>
      <c r="H75" s="37">
        <v>0</v>
      </c>
      <c r="I75" s="37">
        <v>68187</v>
      </c>
      <c r="J75" s="24"/>
      <c r="K75" s="38"/>
      <c r="L75" s="36" t="s">
        <v>320</v>
      </c>
    </row>
    <row r="76" spans="1:12">
      <c r="A76" s="66" t="s">
        <v>62</v>
      </c>
      <c r="B76" s="30">
        <f t="shared" si="20"/>
        <v>1118450.5</v>
      </c>
      <c r="C76" s="30">
        <f t="shared" si="21"/>
        <v>0</v>
      </c>
      <c r="D76" s="37">
        <v>0</v>
      </c>
      <c r="E76" s="37"/>
      <c r="F76" s="37">
        <v>0</v>
      </c>
      <c r="G76" s="37"/>
      <c r="H76" s="37">
        <v>1118450.5</v>
      </c>
      <c r="I76" s="37"/>
      <c r="J76" s="24"/>
      <c r="K76" s="38"/>
      <c r="L76" s="36" t="s">
        <v>218</v>
      </c>
    </row>
    <row r="77" spans="1:12" ht="24.75" customHeight="1">
      <c r="A77" s="66" t="s">
        <v>63</v>
      </c>
      <c r="B77" s="30">
        <f t="shared" si="20"/>
        <v>0</v>
      </c>
      <c r="C77" s="30">
        <f t="shared" si="21"/>
        <v>0</v>
      </c>
      <c r="D77" s="37">
        <v>0</v>
      </c>
      <c r="E77" s="37"/>
      <c r="F77" s="37">
        <v>0</v>
      </c>
      <c r="G77" s="37">
        <v>0</v>
      </c>
      <c r="H77" s="37">
        <v>0</v>
      </c>
      <c r="I77" s="37"/>
      <c r="J77" s="37"/>
      <c r="K77" s="37"/>
      <c r="L77" s="36" t="s">
        <v>219</v>
      </c>
    </row>
    <row r="78" spans="1:12" outlineLevel="1">
      <c r="A78" s="66" t="s">
        <v>128</v>
      </c>
      <c r="B78" s="30">
        <f t="shared" si="20"/>
        <v>0</v>
      </c>
      <c r="C78" s="30">
        <f t="shared" si="21"/>
        <v>0</v>
      </c>
      <c r="D78" s="37">
        <v>0</v>
      </c>
      <c r="E78" s="37"/>
      <c r="F78" s="37"/>
      <c r="G78" s="37"/>
      <c r="H78" s="37">
        <v>0</v>
      </c>
      <c r="I78" s="37"/>
      <c r="J78" s="24"/>
      <c r="K78" s="38"/>
      <c r="L78" s="36" t="s">
        <v>220</v>
      </c>
    </row>
    <row r="79" spans="1:12" ht="38.25" outlineLevel="1">
      <c r="A79" s="66" t="s">
        <v>340</v>
      </c>
      <c r="B79" s="30">
        <f t="shared" si="20"/>
        <v>0</v>
      </c>
      <c r="C79" s="30">
        <f t="shared" si="21"/>
        <v>104400</v>
      </c>
      <c r="D79" s="37">
        <v>0</v>
      </c>
      <c r="E79" s="37">
        <v>1279</v>
      </c>
      <c r="F79" s="37">
        <v>0</v>
      </c>
      <c r="G79" s="37">
        <v>7253</v>
      </c>
      <c r="H79" s="37">
        <v>0</v>
      </c>
      <c r="I79" s="37">
        <v>95868</v>
      </c>
      <c r="J79" s="24"/>
      <c r="K79" s="38"/>
      <c r="L79" s="36" t="s">
        <v>319</v>
      </c>
    </row>
    <row r="80" spans="1:12">
      <c r="A80" s="66" t="s">
        <v>64</v>
      </c>
      <c r="B80" s="30">
        <f t="shared" si="20"/>
        <v>0</v>
      </c>
      <c r="C80" s="30">
        <f t="shared" si="21"/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/>
      <c r="J80" s="24"/>
      <c r="K80" s="38"/>
      <c r="L80" s="36" t="s">
        <v>221</v>
      </c>
    </row>
    <row r="81" spans="1:14" outlineLevel="1">
      <c r="A81" s="66" t="s">
        <v>341</v>
      </c>
      <c r="B81" s="30">
        <f t="shared" si="20"/>
        <v>0</v>
      </c>
      <c r="C81" s="30">
        <f t="shared" si="21"/>
        <v>8979609</v>
      </c>
      <c r="D81" s="37">
        <v>0</v>
      </c>
      <c r="E81" s="37">
        <v>2595044</v>
      </c>
      <c r="F81" s="37">
        <v>0</v>
      </c>
      <c r="G81" s="37">
        <v>2956340</v>
      </c>
      <c r="H81" s="37">
        <v>0</v>
      </c>
      <c r="I81" s="37">
        <v>3428225</v>
      </c>
      <c r="J81" s="37"/>
      <c r="K81" s="37"/>
      <c r="L81" s="36" t="s">
        <v>318</v>
      </c>
    </row>
    <row r="82" spans="1:14" outlineLevel="1">
      <c r="A82" s="10" t="s">
        <v>129</v>
      </c>
      <c r="B82" s="30">
        <f t="shared" si="20"/>
        <v>0</v>
      </c>
      <c r="C82" s="30">
        <f t="shared" si="21"/>
        <v>0</v>
      </c>
      <c r="D82" s="49">
        <v>0</v>
      </c>
      <c r="E82" s="49"/>
      <c r="F82" s="49">
        <v>0</v>
      </c>
      <c r="G82" s="37"/>
      <c r="H82" s="37"/>
      <c r="I82" s="37"/>
      <c r="J82" s="24"/>
      <c r="K82" s="38"/>
      <c r="L82" s="48" t="s">
        <v>222</v>
      </c>
    </row>
    <row r="83" spans="1:14">
      <c r="A83" s="10" t="s">
        <v>65</v>
      </c>
      <c r="B83" s="30">
        <f t="shared" si="20"/>
        <v>0</v>
      </c>
      <c r="C83" s="30">
        <f t="shared" si="21"/>
        <v>1650</v>
      </c>
      <c r="D83" s="37">
        <v>0</v>
      </c>
      <c r="E83" s="37">
        <v>602</v>
      </c>
      <c r="F83" s="37">
        <v>0</v>
      </c>
      <c r="G83" s="37">
        <v>415</v>
      </c>
      <c r="H83" s="37"/>
      <c r="I83" s="37">
        <v>633</v>
      </c>
      <c r="J83" s="24"/>
      <c r="K83" s="38"/>
      <c r="L83" s="36" t="s">
        <v>223</v>
      </c>
    </row>
    <row r="84" spans="1:14" outlineLevel="1">
      <c r="A84" s="10" t="s">
        <v>130</v>
      </c>
      <c r="B84" s="30">
        <f t="shared" si="20"/>
        <v>0</v>
      </c>
      <c r="C84" s="30">
        <f t="shared" si="21"/>
        <v>0</v>
      </c>
      <c r="D84" s="37"/>
      <c r="E84" s="37"/>
      <c r="F84" s="37"/>
      <c r="G84" s="37"/>
      <c r="H84" s="37"/>
      <c r="I84" s="37"/>
      <c r="J84" s="24"/>
      <c r="K84" s="38"/>
      <c r="L84" s="36" t="s">
        <v>224</v>
      </c>
    </row>
    <row r="85" spans="1:14" ht="12.75" customHeight="1" thickBot="1">
      <c r="A85" s="14"/>
      <c r="B85" s="74"/>
      <c r="C85" s="51"/>
      <c r="D85" s="51"/>
      <c r="E85" s="51"/>
      <c r="F85" s="51"/>
      <c r="G85" s="51"/>
      <c r="H85" s="51"/>
      <c r="I85" s="51"/>
      <c r="J85" s="51"/>
      <c r="K85" s="52"/>
      <c r="L85" s="50"/>
    </row>
    <row r="86" spans="1:14" ht="15" thickBot="1">
      <c r="A86" s="15" t="s">
        <v>12</v>
      </c>
      <c r="B86" s="75">
        <f>D86+F86+H86+J86</f>
        <v>1154703300.5</v>
      </c>
      <c r="C86" s="75">
        <f>E86+G86+I86+K86</f>
        <v>1096646319</v>
      </c>
      <c r="D86" s="77">
        <f>D87+D29</f>
        <v>362017578.5</v>
      </c>
      <c r="E86" s="77">
        <f>E87+E29</f>
        <v>345094970</v>
      </c>
      <c r="F86" s="77">
        <f t="shared" ref="F86" si="22">F87+F29</f>
        <v>385534947</v>
      </c>
      <c r="G86" s="77">
        <f>G87+G29</f>
        <v>356441785</v>
      </c>
      <c r="H86" s="77">
        <f t="shared" ref="H86:K86" si="23">H87+H29</f>
        <v>407150775</v>
      </c>
      <c r="I86" s="77">
        <f t="shared" si="23"/>
        <v>395109564</v>
      </c>
      <c r="J86" s="77">
        <f t="shared" si="23"/>
        <v>0</v>
      </c>
      <c r="K86" s="77">
        <f t="shared" si="23"/>
        <v>0</v>
      </c>
      <c r="L86" s="53" t="s">
        <v>12</v>
      </c>
      <c r="M86" s="3"/>
      <c r="N86" s="3"/>
    </row>
    <row r="87" spans="1:14" ht="15" customHeight="1" outlineLevel="1" thickBot="1">
      <c r="A87" s="16" t="s">
        <v>13</v>
      </c>
      <c r="B87" s="76">
        <f>D87+F87+H87+J87</f>
        <v>1154349969.5</v>
      </c>
      <c r="C87" s="75">
        <f>E87+G87+I87+K87</f>
        <v>1096377010</v>
      </c>
      <c r="D87" s="78">
        <f>SUM(D12,D23,D26,D28,D30,D34:D38)</f>
        <v>361831539.5</v>
      </c>
      <c r="E87" s="77">
        <f>SUM(E12,E23,E26,E28,E30,E34:E38)</f>
        <v>344924490</v>
      </c>
      <c r="F87" s="78">
        <f t="shared" ref="F87:G87" si="24">SUM(F12,F23,F26,F28,F30,F34:F38)</f>
        <v>385445558</v>
      </c>
      <c r="G87" s="77">
        <f t="shared" si="24"/>
        <v>356383723</v>
      </c>
      <c r="H87" s="78">
        <f t="shared" ref="H87:K87" si="25">SUM(H12,H23,H26,H28,H30,H34:H38)</f>
        <v>407072872</v>
      </c>
      <c r="I87" s="77">
        <f t="shared" si="25"/>
        <v>395068797</v>
      </c>
      <c r="J87" s="77">
        <f t="shared" si="25"/>
        <v>0</v>
      </c>
      <c r="K87" s="77">
        <f t="shared" si="25"/>
        <v>0</v>
      </c>
      <c r="L87" s="54" t="s">
        <v>13</v>
      </c>
    </row>
    <row r="88" spans="1:14" ht="25.5" customHeight="1">
      <c r="A88" s="17"/>
      <c r="B88" s="82"/>
      <c r="C88" s="56"/>
      <c r="D88" s="57"/>
      <c r="E88" s="57"/>
      <c r="F88" s="57"/>
      <c r="G88" s="57"/>
      <c r="H88" s="57"/>
      <c r="I88" s="57"/>
      <c r="J88" s="57"/>
      <c r="K88" s="57"/>
      <c r="L88" s="55"/>
    </row>
    <row r="89" spans="1:14" ht="12.75" customHeight="1">
      <c r="A89" s="18" t="s">
        <v>66</v>
      </c>
      <c r="B89" s="30">
        <f>D89+F89+H89+J89</f>
        <v>179693489.75</v>
      </c>
      <c r="C89" s="30">
        <f t="shared" ref="C89:C120" si="26">E89+G89+I89+K89</f>
        <v>214542876</v>
      </c>
      <c r="D89" s="59">
        <f t="shared" ref="D89:I89" si="27">D90+D107+D143+D193</f>
        <v>63162118.810000002</v>
      </c>
      <c r="E89" s="59">
        <f t="shared" si="27"/>
        <v>67707798</v>
      </c>
      <c r="F89" s="59">
        <f t="shared" si="27"/>
        <v>54952157.769999996</v>
      </c>
      <c r="G89" s="59">
        <f t="shared" si="27"/>
        <v>67900464</v>
      </c>
      <c r="H89" s="59">
        <f t="shared" si="27"/>
        <v>61579213.170000002</v>
      </c>
      <c r="I89" s="59">
        <f t="shared" si="27"/>
        <v>78934614</v>
      </c>
      <c r="J89" s="59">
        <f t="shared" ref="J89" si="28">J90+J107+J143+J193</f>
        <v>0</v>
      </c>
      <c r="K89" s="59">
        <f t="shared" ref="K89" si="29">K90+K107+K143+K193</f>
        <v>0</v>
      </c>
      <c r="L89" s="58" t="s">
        <v>225</v>
      </c>
      <c r="M89" s="3"/>
      <c r="N89" s="3"/>
    </row>
    <row r="90" spans="1:14">
      <c r="A90" s="9" t="s">
        <v>67</v>
      </c>
      <c r="B90" s="30">
        <f t="shared" ref="B90:B120" si="30">D90+F90+H90+J90</f>
        <v>5690387</v>
      </c>
      <c r="C90" s="30">
        <f t="shared" si="26"/>
        <v>7804865</v>
      </c>
      <c r="D90" s="43">
        <f>SUM(D91:D95)+D97</f>
        <v>1847478</v>
      </c>
      <c r="E90" s="43">
        <f t="shared" ref="E90:I90" si="31">SUM(E91:E95)</f>
        <v>3712357</v>
      </c>
      <c r="F90" s="43">
        <f>SUM(F91:F95)+F97</f>
        <v>1847675</v>
      </c>
      <c r="G90" s="43">
        <f t="shared" si="31"/>
        <v>2189076</v>
      </c>
      <c r="H90" s="43">
        <f t="shared" si="31"/>
        <v>1995234</v>
      </c>
      <c r="I90" s="43">
        <f t="shared" si="31"/>
        <v>1903432</v>
      </c>
      <c r="J90" s="43">
        <f t="shared" ref="J90" si="32">SUM(J91:J95)</f>
        <v>0</v>
      </c>
      <c r="K90" s="43">
        <f t="shared" ref="K90" si="33">SUM(K91:K95)</f>
        <v>0</v>
      </c>
      <c r="L90" s="35" t="s">
        <v>226</v>
      </c>
      <c r="M90" s="3"/>
    </row>
    <row r="91" spans="1:14">
      <c r="A91" s="10" t="s">
        <v>68</v>
      </c>
      <c r="B91" s="30">
        <f t="shared" si="30"/>
        <v>1906314</v>
      </c>
      <c r="C91" s="30">
        <f t="shared" si="26"/>
        <v>2409727</v>
      </c>
      <c r="D91" s="37"/>
      <c r="E91" s="37">
        <v>1776736</v>
      </c>
      <c r="F91" s="37">
        <v>0</v>
      </c>
      <c r="G91" s="37">
        <v>444015</v>
      </c>
      <c r="H91" s="37">
        <v>1906314</v>
      </c>
      <c r="I91" s="37">
        <v>188976</v>
      </c>
      <c r="J91" s="24"/>
      <c r="K91" s="38"/>
      <c r="L91" s="36" t="s">
        <v>227</v>
      </c>
    </row>
    <row r="92" spans="1:14" outlineLevel="1">
      <c r="A92" s="10" t="s">
        <v>131</v>
      </c>
      <c r="B92" s="30">
        <f t="shared" si="30"/>
        <v>0</v>
      </c>
      <c r="C92" s="30">
        <f t="shared" si="26"/>
        <v>0</v>
      </c>
      <c r="D92" s="37"/>
      <c r="E92" s="37"/>
      <c r="F92" s="37"/>
      <c r="G92" s="37"/>
      <c r="H92" s="37"/>
      <c r="I92" s="37"/>
      <c r="J92" s="24"/>
      <c r="K92" s="38"/>
      <c r="L92" s="36" t="s">
        <v>228</v>
      </c>
    </row>
    <row r="93" spans="1:14" outlineLevel="1">
      <c r="A93" s="10" t="s">
        <v>132</v>
      </c>
      <c r="B93" s="30">
        <f t="shared" si="30"/>
        <v>0</v>
      </c>
      <c r="C93" s="30">
        <f t="shared" si="26"/>
        <v>9311</v>
      </c>
      <c r="D93" s="37"/>
      <c r="E93" s="37"/>
      <c r="F93" s="37"/>
      <c r="G93" s="37">
        <v>3018</v>
      </c>
      <c r="H93" s="37"/>
      <c r="I93" s="37">
        <v>6293</v>
      </c>
      <c r="J93" s="24"/>
      <c r="K93" s="38"/>
      <c r="L93" s="36" t="s">
        <v>229</v>
      </c>
    </row>
    <row r="94" spans="1:14" ht="21.75" customHeight="1" outlineLevel="1">
      <c r="A94" s="10" t="s">
        <v>133</v>
      </c>
      <c r="B94" s="30">
        <f t="shared" si="30"/>
        <v>0</v>
      </c>
      <c r="C94" s="30">
        <f t="shared" si="26"/>
        <v>0</v>
      </c>
      <c r="D94" s="37"/>
      <c r="E94" s="37"/>
      <c r="F94" s="37"/>
      <c r="G94" s="37"/>
      <c r="H94" s="37"/>
      <c r="I94" s="37"/>
      <c r="J94" s="24"/>
      <c r="K94" s="38"/>
      <c r="L94" s="36" t="s">
        <v>230</v>
      </c>
    </row>
    <row r="95" spans="1:14" ht="12.75" customHeight="1">
      <c r="A95" s="10" t="s">
        <v>69</v>
      </c>
      <c r="B95" s="30">
        <f t="shared" si="30"/>
        <v>3606233</v>
      </c>
      <c r="C95" s="30">
        <f t="shared" si="26"/>
        <v>5385827</v>
      </c>
      <c r="D95" s="37">
        <v>1758558</v>
      </c>
      <c r="E95" s="37">
        <f>SUM(E96:E106)</f>
        <v>1935621</v>
      </c>
      <c r="F95" s="37">
        <v>1758755</v>
      </c>
      <c r="G95" s="37">
        <f t="shared" ref="G95:K95" si="34">SUM(G96:G106)</f>
        <v>1742043</v>
      </c>
      <c r="H95" s="37">
        <f t="shared" si="34"/>
        <v>88920</v>
      </c>
      <c r="I95" s="37">
        <f t="shared" si="34"/>
        <v>1708163</v>
      </c>
      <c r="J95" s="37">
        <f t="shared" si="34"/>
        <v>0</v>
      </c>
      <c r="K95" s="37">
        <f t="shared" si="34"/>
        <v>0</v>
      </c>
      <c r="L95" s="36" t="s">
        <v>231</v>
      </c>
    </row>
    <row r="96" spans="1:14" ht="12.75" customHeight="1" outlineLevel="1">
      <c r="A96" s="10" t="s">
        <v>134</v>
      </c>
      <c r="B96" s="30">
        <f t="shared" si="30"/>
        <v>0</v>
      </c>
      <c r="C96" s="30">
        <f t="shared" si="26"/>
        <v>3875899</v>
      </c>
      <c r="D96" s="37"/>
      <c r="E96" s="37">
        <v>1435446</v>
      </c>
      <c r="F96" s="37"/>
      <c r="G96" s="37">
        <v>1258218</v>
      </c>
      <c r="H96" s="37"/>
      <c r="I96" s="37">
        <v>1182235</v>
      </c>
      <c r="J96" s="24"/>
      <c r="K96" s="38"/>
      <c r="L96" s="36" t="s">
        <v>232</v>
      </c>
    </row>
    <row r="97" spans="1:13" ht="12.75" customHeight="1" outlineLevel="1">
      <c r="A97" s="10" t="s">
        <v>135</v>
      </c>
      <c r="B97" s="30">
        <f t="shared" si="30"/>
        <v>177840</v>
      </c>
      <c r="C97" s="30">
        <f t="shared" si="26"/>
        <v>465108</v>
      </c>
      <c r="D97" s="37">
        <f>D99+D100+D101</f>
        <v>88920</v>
      </c>
      <c r="E97" s="37">
        <v>172254</v>
      </c>
      <c r="F97" s="37">
        <f>F99+F100+F101</f>
        <v>88920</v>
      </c>
      <c r="G97" s="37">
        <v>150986</v>
      </c>
      <c r="H97" s="37"/>
      <c r="I97" s="37">
        <v>141868</v>
      </c>
      <c r="J97" s="24"/>
      <c r="K97" s="38"/>
      <c r="L97" s="36" t="s">
        <v>233</v>
      </c>
    </row>
    <row r="98" spans="1:13" ht="12.75" customHeight="1" outlineLevel="1">
      <c r="A98" s="10" t="s">
        <v>136</v>
      </c>
      <c r="B98" s="30">
        <f t="shared" si="30"/>
        <v>0</v>
      </c>
      <c r="C98" s="30">
        <f t="shared" si="26"/>
        <v>221801</v>
      </c>
      <c r="D98" s="37">
        <v>0</v>
      </c>
      <c r="E98" s="37">
        <v>84150</v>
      </c>
      <c r="F98" s="37">
        <v>0</v>
      </c>
      <c r="G98" s="37">
        <v>80768</v>
      </c>
      <c r="H98" s="37"/>
      <c r="I98" s="37">
        <v>56883</v>
      </c>
      <c r="J98" s="24"/>
      <c r="K98" s="38"/>
      <c r="L98" s="36" t="s">
        <v>234</v>
      </c>
    </row>
    <row r="99" spans="1:13" ht="12.75" customHeight="1">
      <c r="A99" s="10" t="s">
        <v>70</v>
      </c>
      <c r="B99" s="30">
        <f t="shared" si="30"/>
        <v>45000</v>
      </c>
      <c r="C99" s="30">
        <f t="shared" si="26"/>
        <v>0</v>
      </c>
      <c r="D99" s="37">
        <v>15000</v>
      </c>
      <c r="E99" s="37">
        <v>0</v>
      </c>
      <c r="F99" s="37">
        <v>15000</v>
      </c>
      <c r="G99" s="37">
        <v>0</v>
      </c>
      <c r="H99" s="37">
        <v>15000</v>
      </c>
      <c r="I99" s="37"/>
      <c r="J99" s="24"/>
      <c r="K99" s="38"/>
      <c r="L99" s="36" t="s">
        <v>235</v>
      </c>
    </row>
    <row r="100" spans="1:13" ht="12.75" customHeight="1">
      <c r="A100" s="10" t="s">
        <v>71</v>
      </c>
      <c r="B100" s="30">
        <f t="shared" si="30"/>
        <v>90000</v>
      </c>
      <c r="C100" s="30">
        <f t="shared" si="26"/>
        <v>0</v>
      </c>
      <c r="D100" s="37">
        <v>30000</v>
      </c>
      <c r="E100" s="37">
        <v>0</v>
      </c>
      <c r="F100" s="37">
        <v>30000</v>
      </c>
      <c r="G100" s="37">
        <v>0</v>
      </c>
      <c r="H100" s="37">
        <v>30000</v>
      </c>
      <c r="I100" s="37"/>
      <c r="J100" s="24"/>
      <c r="K100" s="38"/>
      <c r="L100" s="36" t="s">
        <v>236</v>
      </c>
    </row>
    <row r="101" spans="1:13" ht="12.75" customHeight="1">
      <c r="A101" s="10" t="s">
        <v>72</v>
      </c>
      <c r="B101" s="30">
        <f t="shared" si="30"/>
        <v>131760</v>
      </c>
      <c r="C101" s="30">
        <f t="shared" si="26"/>
        <v>262437</v>
      </c>
      <c r="D101" s="37">
        <v>43920</v>
      </c>
      <c r="E101" s="37">
        <v>85806</v>
      </c>
      <c r="F101" s="37">
        <v>43920</v>
      </c>
      <c r="G101" s="37">
        <v>88315</v>
      </c>
      <c r="H101" s="37">
        <v>43920</v>
      </c>
      <c r="I101" s="37">
        <v>88316</v>
      </c>
      <c r="J101" s="24"/>
      <c r="K101" s="38"/>
      <c r="L101" s="36" t="s">
        <v>237</v>
      </c>
    </row>
    <row r="102" spans="1:13" ht="12.75" customHeight="1" outlineLevel="1">
      <c r="A102" s="10" t="s">
        <v>73</v>
      </c>
      <c r="B102" s="30">
        <f t="shared" si="30"/>
        <v>0</v>
      </c>
      <c r="C102" s="30">
        <f t="shared" si="26"/>
        <v>0</v>
      </c>
      <c r="D102" s="37"/>
      <c r="E102" s="37"/>
      <c r="F102" s="37"/>
      <c r="G102" s="37"/>
      <c r="H102" s="37"/>
      <c r="I102" s="37"/>
      <c r="J102" s="24"/>
      <c r="K102" s="38"/>
      <c r="L102" s="36" t="s">
        <v>238</v>
      </c>
    </row>
    <row r="103" spans="1:13" ht="12.75" customHeight="1" outlineLevel="1">
      <c r="A103" s="10" t="s">
        <v>74</v>
      </c>
      <c r="B103" s="30">
        <f t="shared" si="30"/>
        <v>32083</v>
      </c>
      <c r="C103" s="30">
        <f t="shared" si="26"/>
        <v>205785</v>
      </c>
      <c r="D103" s="37">
        <v>32083</v>
      </c>
      <c r="E103" s="37">
        <v>64787</v>
      </c>
      <c r="F103" s="37"/>
      <c r="G103" s="37">
        <v>69525</v>
      </c>
      <c r="H103" s="37"/>
      <c r="I103" s="37">
        <v>71473</v>
      </c>
      <c r="J103" s="24"/>
      <c r="K103" s="38"/>
      <c r="L103" s="36" t="s">
        <v>239</v>
      </c>
    </row>
    <row r="104" spans="1:13" ht="12.75" customHeight="1" outlineLevel="1">
      <c r="A104" s="10" t="s">
        <v>75</v>
      </c>
      <c r="B104" s="30">
        <f t="shared" si="30"/>
        <v>53230</v>
      </c>
      <c r="C104" s="30">
        <f t="shared" si="26"/>
        <v>354797</v>
      </c>
      <c r="D104" s="37">
        <f>55911-2681</f>
        <v>53230</v>
      </c>
      <c r="E104" s="37">
        <v>93178</v>
      </c>
      <c r="F104" s="37"/>
      <c r="G104" s="37">
        <v>94231</v>
      </c>
      <c r="H104" s="37"/>
      <c r="I104" s="37">
        <v>167388</v>
      </c>
      <c r="J104" s="24"/>
      <c r="K104" s="38"/>
      <c r="L104" s="36" t="s">
        <v>240</v>
      </c>
    </row>
    <row r="105" spans="1:13" ht="12.75" customHeight="1" outlineLevel="1">
      <c r="A105" s="10" t="s">
        <v>76</v>
      </c>
      <c r="B105" s="30">
        <f t="shared" si="30"/>
        <v>0</v>
      </c>
      <c r="C105" s="30">
        <f t="shared" si="26"/>
        <v>0</v>
      </c>
      <c r="D105" s="37"/>
      <c r="E105" s="37"/>
      <c r="F105" s="37"/>
      <c r="G105" s="37"/>
      <c r="H105" s="37"/>
      <c r="I105" s="37"/>
      <c r="J105" s="24"/>
      <c r="K105" s="38"/>
      <c r="L105" s="36" t="s">
        <v>241</v>
      </c>
    </row>
    <row r="106" spans="1:13" ht="12.75" customHeight="1" outlineLevel="1">
      <c r="A106" s="10" t="s">
        <v>77</v>
      </c>
      <c r="B106" s="30">
        <f t="shared" si="30"/>
        <v>0</v>
      </c>
      <c r="C106" s="30">
        <f t="shared" si="26"/>
        <v>0</v>
      </c>
      <c r="D106" s="37"/>
      <c r="E106" s="37"/>
      <c r="F106" s="37"/>
      <c r="G106" s="37"/>
      <c r="H106" s="37"/>
      <c r="I106" s="37"/>
      <c r="J106" s="24"/>
      <c r="K106" s="38"/>
      <c r="L106" s="36" t="s">
        <v>242</v>
      </c>
    </row>
    <row r="107" spans="1:13" ht="12.75" customHeight="1">
      <c r="A107" s="9" t="s">
        <v>78</v>
      </c>
      <c r="B107" s="30">
        <f t="shared" si="30"/>
        <v>51937064.019999996</v>
      </c>
      <c r="C107" s="30">
        <f t="shared" si="26"/>
        <v>52856350</v>
      </c>
      <c r="D107" s="60">
        <f>SUM(D108:D109,D110:D111,D117:D119,D123:D125,D137:D142)</f>
        <v>20546544.699999999</v>
      </c>
      <c r="E107" s="60">
        <f>SUM(E108:E109,E110:E111,E117:E119,E123:E125,E137:E142)</f>
        <v>20068046</v>
      </c>
      <c r="F107" s="60">
        <f t="shared" ref="F107:K107" si="35">SUM(F108:F109,F110:F111,F117:F119,F123:F125,F137:F142)</f>
        <v>15247181.699999999</v>
      </c>
      <c r="G107" s="60">
        <f t="shared" si="35"/>
        <v>15588303</v>
      </c>
      <c r="H107" s="60">
        <f t="shared" si="35"/>
        <v>16143337.620000001</v>
      </c>
      <c r="I107" s="60">
        <f t="shared" si="35"/>
        <v>17200001</v>
      </c>
      <c r="J107" s="60">
        <f t="shared" si="35"/>
        <v>0</v>
      </c>
      <c r="K107" s="60">
        <f t="shared" si="35"/>
        <v>0</v>
      </c>
      <c r="L107" s="35" t="s">
        <v>243</v>
      </c>
      <c r="M107" s="3"/>
    </row>
    <row r="108" spans="1:13" ht="12.75" customHeight="1">
      <c r="A108" s="10" t="s">
        <v>79</v>
      </c>
      <c r="B108" s="30">
        <f t="shared" si="30"/>
        <v>13912878</v>
      </c>
      <c r="C108" s="30">
        <f t="shared" si="26"/>
        <v>15308808</v>
      </c>
      <c r="D108" s="42">
        <v>4517542</v>
      </c>
      <c r="E108" s="42">
        <v>4106931</v>
      </c>
      <c r="F108" s="42">
        <v>4547542</v>
      </c>
      <c r="G108" s="42">
        <v>5043355</v>
      </c>
      <c r="H108" s="42">
        <v>4847794</v>
      </c>
      <c r="I108" s="37">
        <v>6158522</v>
      </c>
      <c r="J108" s="24"/>
      <c r="K108" s="38"/>
      <c r="L108" s="36" t="s">
        <v>244</v>
      </c>
    </row>
    <row r="109" spans="1:13">
      <c r="A109" s="10" t="s">
        <v>80</v>
      </c>
      <c r="B109" s="30">
        <f t="shared" si="30"/>
        <v>1669545</v>
      </c>
      <c r="C109" s="30">
        <f t="shared" si="26"/>
        <v>1837057</v>
      </c>
      <c r="D109" s="37">
        <v>542105</v>
      </c>
      <c r="E109" s="37">
        <v>492832</v>
      </c>
      <c r="F109" s="37">
        <v>545705</v>
      </c>
      <c r="G109" s="37">
        <v>605202</v>
      </c>
      <c r="H109" s="37">
        <v>581735</v>
      </c>
      <c r="I109" s="37">
        <v>739023</v>
      </c>
      <c r="J109" s="24"/>
      <c r="K109" s="38"/>
      <c r="L109" s="36" t="s">
        <v>245</v>
      </c>
    </row>
    <row r="110" spans="1:13" ht="12.75" customHeight="1">
      <c r="A110" s="10" t="s">
        <v>81</v>
      </c>
      <c r="B110" s="30">
        <f t="shared" si="30"/>
        <v>18431195.52</v>
      </c>
      <c r="C110" s="30">
        <f t="shared" si="26"/>
        <v>16171451</v>
      </c>
      <c r="D110" s="37">
        <v>5984774.2000000002</v>
      </c>
      <c r="E110" s="37">
        <f>5261340-39160</f>
        <v>5222180</v>
      </c>
      <c r="F110" s="37">
        <v>6062932.2000000002</v>
      </c>
      <c r="G110" s="37">
        <f>5447027-30196</f>
        <v>5416831</v>
      </c>
      <c r="H110" s="37">
        <v>6383489.1200000001</v>
      </c>
      <c r="I110" s="37">
        <f>5601303-68863</f>
        <v>5532440</v>
      </c>
      <c r="J110" s="24"/>
      <c r="K110" s="38"/>
      <c r="L110" s="36" t="s">
        <v>246</v>
      </c>
    </row>
    <row r="111" spans="1:13" ht="12.75" customHeight="1">
      <c r="A111" s="10" t="s">
        <v>82</v>
      </c>
      <c r="B111" s="30">
        <f t="shared" si="30"/>
        <v>2475554</v>
      </c>
      <c r="C111" s="30">
        <f t="shared" si="26"/>
        <v>3077376</v>
      </c>
      <c r="D111" s="37">
        <v>792014</v>
      </c>
      <c r="E111" s="43">
        <v>830845</v>
      </c>
      <c r="F111" s="37">
        <v>821572</v>
      </c>
      <c r="G111" s="37">
        <v>1093687</v>
      </c>
      <c r="H111" s="37">
        <v>861968</v>
      </c>
      <c r="I111" s="37">
        <v>1152844</v>
      </c>
      <c r="J111" s="24"/>
      <c r="K111" s="38"/>
      <c r="L111" s="36" t="s">
        <v>247</v>
      </c>
    </row>
    <row r="112" spans="1:13" ht="12.75" customHeight="1" outlineLevel="1">
      <c r="A112" s="10" t="s">
        <v>137</v>
      </c>
      <c r="B112" s="30">
        <f t="shared" si="30"/>
        <v>0</v>
      </c>
      <c r="C112" s="30">
        <f t="shared" si="26"/>
        <v>0</v>
      </c>
      <c r="D112" s="43">
        <v>0</v>
      </c>
      <c r="E112" s="43"/>
      <c r="F112" s="43">
        <v>0</v>
      </c>
      <c r="G112" s="43"/>
      <c r="H112" s="43">
        <v>0</v>
      </c>
      <c r="I112" s="43"/>
      <c r="J112" s="25"/>
      <c r="K112" s="44"/>
      <c r="L112" s="35" t="s">
        <v>248</v>
      </c>
    </row>
    <row r="113" spans="1:12" ht="12.75" customHeight="1" outlineLevel="1">
      <c r="A113" s="10" t="s">
        <v>138</v>
      </c>
      <c r="B113" s="30">
        <f t="shared" si="30"/>
        <v>0</v>
      </c>
      <c r="C113" s="30">
        <f t="shared" si="26"/>
        <v>0</v>
      </c>
      <c r="D113" s="37">
        <v>0</v>
      </c>
      <c r="E113" s="37"/>
      <c r="F113" s="37">
        <v>0</v>
      </c>
      <c r="G113" s="37"/>
      <c r="H113" s="37">
        <v>0</v>
      </c>
      <c r="I113" s="37"/>
      <c r="J113" s="24"/>
      <c r="K113" s="38"/>
      <c r="L113" s="36" t="s">
        <v>249</v>
      </c>
    </row>
    <row r="114" spans="1:12" ht="12.75" customHeight="1" outlineLevel="1">
      <c r="A114" s="10" t="s">
        <v>139</v>
      </c>
      <c r="B114" s="30">
        <f t="shared" si="30"/>
        <v>0</v>
      </c>
      <c r="C114" s="30">
        <f t="shared" si="26"/>
        <v>0</v>
      </c>
      <c r="D114" s="37">
        <v>0</v>
      </c>
      <c r="E114" s="37"/>
      <c r="F114" s="37">
        <v>0</v>
      </c>
      <c r="G114" s="37"/>
      <c r="H114" s="37">
        <v>0</v>
      </c>
      <c r="I114" s="37"/>
      <c r="J114" s="24"/>
      <c r="K114" s="38"/>
      <c r="L114" s="36" t="s">
        <v>250</v>
      </c>
    </row>
    <row r="115" spans="1:12" ht="12.75" customHeight="1" outlineLevel="1">
      <c r="A115" s="10" t="s">
        <v>140</v>
      </c>
      <c r="B115" s="30">
        <f t="shared" si="30"/>
        <v>0</v>
      </c>
      <c r="C115" s="30">
        <f t="shared" si="26"/>
        <v>0</v>
      </c>
      <c r="D115" s="37">
        <v>0</v>
      </c>
      <c r="E115" s="37"/>
      <c r="F115" s="37">
        <v>0</v>
      </c>
      <c r="G115" s="37"/>
      <c r="H115" s="37">
        <v>0</v>
      </c>
      <c r="I115" s="37"/>
      <c r="J115" s="24"/>
      <c r="K115" s="38"/>
      <c r="L115" s="36" t="s">
        <v>251</v>
      </c>
    </row>
    <row r="116" spans="1:12" ht="12.75" customHeight="1" outlineLevel="1">
      <c r="A116" s="10" t="s">
        <v>141</v>
      </c>
      <c r="B116" s="30">
        <f t="shared" si="30"/>
        <v>0</v>
      </c>
      <c r="C116" s="30">
        <f t="shared" si="26"/>
        <v>0</v>
      </c>
      <c r="D116" s="37">
        <v>0</v>
      </c>
      <c r="E116" s="37"/>
      <c r="F116" s="37">
        <v>0</v>
      </c>
      <c r="G116" s="37"/>
      <c r="H116" s="37">
        <v>0</v>
      </c>
      <c r="I116" s="37"/>
      <c r="J116" s="24"/>
      <c r="K116" s="38"/>
      <c r="L116" s="36" t="s">
        <v>252</v>
      </c>
    </row>
    <row r="117" spans="1:12">
      <c r="A117" s="10" t="s">
        <v>83</v>
      </c>
      <c r="B117" s="30">
        <f t="shared" si="30"/>
        <v>214181</v>
      </c>
      <c r="C117" s="30">
        <f t="shared" si="26"/>
        <v>138219</v>
      </c>
      <c r="D117" s="42">
        <v>71301</v>
      </c>
      <c r="E117" s="42">
        <v>39160</v>
      </c>
      <c r="F117" s="42">
        <v>71449</v>
      </c>
      <c r="G117" s="37">
        <v>30196</v>
      </c>
      <c r="H117" s="37">
        <f>'[25]РеалВсего (с ТДЦ)'!$E$146</f>
        <v>71431</v>
      </c>
      <c r="I117" s="37">
        <v>68863</v>
      </c>
      <c r="J117" s="24"/>
      <c r="K117" s="38"/>
      <c r="L117" s="36" t="s">
        <v>253</v>
      </c>
    </row>
    <row r="118" spans="1:12" ht="12.75" customHeight="1">
      <c r="A118" s="10" t="s">
        <v>84</v>
      </c>
      <c r="B118" s="30">
        <f t="shared" si="30"/>
        <v>4879861</v>
      </c>
      <c r="C118" s="30">
        <f t="shared" si="26"/>
        <v>4843886</v>
      </c>
      <c r="D118" s="37">
        <v>1632402</v>
      </c>
      <c r="E118" s="42">
        <v>1518159</v>
      </c>
      <c r="F118" s="37">
        <v>1573731</v>
      </c>
      <c r="G118" s="37">
        <v>1565499</v>
      </c>
      <c r="H118" s="37">
        <f>'[25]РеалВсего (с ТДЦ)'!$E$147</f>
        <v>1673728</v>
      </c>
      <c r="I118" s="37">
        <v>1760228</v>
      </c>
      <c r="J118" s="24"/>
      <c r="K118" s="38"/>
      <c r="L118" s="36" t="s">
        <v>254</v>
      </c>
    </row>
    <row r="119" spans="1:12" ht="34.5" customHeight="1">
      <c r="A119" s="10" t="s">
        <v>85</v>
      </c>
      <c r="B119" s="30">
        <f t="shared" si="30"/>
        <v>169935</v>
      </c>
      <c r="C119" s="30">
        <f t="shared" si="26"/>
        <v>239232</v>
      </c>
      <c r="D119" s="37">
        <v>56645</v>
      </c>
      <c r="E119" s="37">
        <f>E120+E121+E122</f>
        <v>60687</v>
      </c>
      <c r="F119" s="37">
        <v>56645</v>
      </c>
      <c r="G119" s="37">
        <f t="shared" ref="G119:K119" si="36">G120+G121+G122</f>
        <v>119129</v>
      </c>
      <c r="H119" s="37">
        <f>'[25]РеалВсего (с ТДЦ)'!E148</f>
        <v>56645</v>
      </c>
      <c r="I119" s="37">
        <f t="shared" si="36"/>
        <v>59416</v>
      </c>
      <c r="J119" s="37">
        <f t="shared" si="36"/>
        <v>0</v>
      </c>
      <c r="K119" s="37">
        <f t="shared" si="36"/>
        <v>0</v>
      </c>
      <c r="L119" s="36" t="s">
        <v>255</v>
      </c>
    </row>
    <row r="120" spans="1:12" ht="16.5" customHeight="1">
      <c r="A120" s="10" t="s">
        <v>86</v>
      </c>
      <c r="B120" s="30">
        <f t="shared" si="30"/>
        <v>0</v>
      </c>
      <c r="C120" s="30">
        <f t="shared" si="26"/>
        <v>30361</v>
      </c>
      <c r="D120" s="37">
        <v>0</v>
      </c>
      <c r="E120" s="37">
        <f>8236+2015</f>
        <v>10251</v>
      </c>
      <c r="F120" s="37">
        <v>0</v>
      </c>
      <c r="G120" s="37">
        <v>8236</v>
      </c>
      <c r="H120" s="37">
        <f>'[25]РеалВсего (с ТДЦ)'!E149</f>
        <v>0</v>
      </c>
      <c r="I120" s="37">
        <v>11874</v>
      </c>
      <c r="J120" s="24"/>
      <c r="K120" s="38"/>
      <c r="L120" s="36" t="s">
        <v>256</v>
      </c>
    </row>
    <row r="121" spans="1:12" ht="12.75" customHeight="1">
      <c r="A121" s="10" t="s">
        <v>87</v>
      </c>
      <c r="B121" s="30">
        <f t="shared" ref="B121:B152" si="37">D121+F121+H121+J121</f>
        <v>110400</v>
      </c>
      <c r="C121" s="30">
        <f t="shared" ref="C121:C152" si="38">E121+G121+I121+K121</f>
        <v>146799</v>
      </c>
      <c r="D121" s="37">
        <v>36800</v>
      </c>
      <c r="E121" s="37">
        <v>30494</v>
      </c>
      <c r="F121" s="37">
        <v>36800</v>
      </c>
      <c r="G121" s="37">
        <v>88747</v>
      </c>
      <c r="H121" s="37">
        <f>'[25]РеалВсего (с ТДЦ)'!E150</f>
        <v>36800</v>
      </c>
      <c r="I121" s="37">
        <v>27558</v>
      </c>
      <c r="J121" s="24"/>
      <c r="K121" s="38"/>
      <c r="L121" s="36" t="s">
        <v>257</v>
      </c>
    </row>
    <row r="122" spans="1:12">
      <c r="A122" s="10" t="s">
        <v>88</v>
      </c>
      <c r="B122" s="30">
        <f t="shared" si="37"/>
        <v>59535</v>
      </c>
      <c r="C122" s="30">
        <f t="shared" si="38"/>
        <v>62072</v>
      </c>
      <c r="D122" s="37">
        <v>19845</v>
      </c>
      <c r="E122" s="37">
        <v>19942</v>
      </c>
      <c r="F122" s="37">
        <v>19845</v>
      </c>
      <c r="G122" s="37">
        <f>20001+2145</f>
        <v>22146</v>
      </c>
      <c r="H122" s="37">
        <f>'[25]РеалВсего (с ТДЦ)'!E151</f>
        <v>19845</v>
      </c>
      <c r="I122" s="37">
        <v>19984</v>
      </c>
      <c r="J122" s="24"/>
      <c r="K122" s="38"/>
      <c r="L122" s="36" t="s">
        <v>258</v>
      </c>
    </row>
    <row r="123" spans="1:12" ht="12.75" customHeight="1">
      <c r="A123" s="10" t="s">
        <v>89</v>
      </c>
      <c r="B123" s="30">
        <f t="shared" si="37"/>
        <v>60000</v>
      </c>
      <c r="C123" s="30">
        <f t="shared" si="38"/>
        <v>34738</v>
      </c>
      <c r="D123" s="37">
        <v>20000</v>
      </c>
      <c r="E123" s="37">
        <v>11628</v>
      </c>
      <c r="F123" s="37">
        <v>20000</v>
      </c>
      <c r="G123" s="37">
        <v>11555</v>
      </c>
      <c r="H123" s="37">
        <f>'[25]РеалВсего (с ТДЦ)'!E152</f>
        <v>20000</v>
      </c>
      <c r="I123" s="37">
        <v>11555</v>
      </c>
      <c r="J123" s="24"/>
      <c r="K123" s="38"/>
      <c r="L123" s="36" t="s">
        <v>259</v>
      </c>
    </row>
    <row r="124" spans="1:12" ht="12.75" customHeight="1">
      <c r="A124" s="10" t="s">
        <v>90</v>
      </c>
      <c r="B124" s="30">
        <f t="shared" si="37"/>
        <v>0</v>
      </c>
      <c r="C124" s="30">
        <f t="shared" si="38"/>
        <v>0</v>
      </c>
      <c r="D124" s="37">
        <v>0</v>
      </c>
      <c r="E124" s="37"/>
      <c r="F124" s="37">
        <v>0</v>
      </c>
      <c r="G124" s="37">
        <v>0</v>
      </c>
      <c r="H124" s="37">
        <f>'[25]РеалВсего (с ТДЦ)'!E153</f>
        <v>0</v>
      </c>
      <c r="I124" s="37"/>
      <c r="J124" s="24"/>
      <c r="K124" s="38"/>
      <c r="L124" s="36" t="s">
        <v>260</v>
      </c>
    </row>
    <row r="125" spans="1:12" ht="12.75" customHeight="1">
      <c r="A125" s="10" t="s">
        <v>333</v>
      </c>
      <c r="B125" s="30">
        <f t="shared" si="37"/>
        <v>4347948</v>
      </c>
      <c r="C125" s="30">
        <f t="shared" si="38"/>
        <v>4468124</v>
      </c>
      <c r="D125" s="37">
        <v>1511106</v>
      </c>
      <c r="E125" s="37">
        <f>SUM(E126:E129,E131:E136)</f>
        <v>1535857</v>
      </c>
      <c r="F125" s="37">
        <v>1368950</v>
      </c>
      <c r="G125" s="37">
        <f t="shared" ref="G125:K125" si="39">SUM(G126:G129,G131:G136)</f>
        <v>1405997</v>
      </c>
      <c r="H125" s="79">
        <f>H126+H127+H128+H129+H131+H132+H134</f>
        <v>1467892</v>
      </c>
      <c r="I125" s="37">
        <f t="shared" si="39"/>
        <v>1526270</v>
      </c>
      <c r="J125" s="37">
        <f t="shared" si="39"/>
        <v>0</v>
      </c>
      <c r="K125" s="37">
        <f t="shared" si="39"/>
        <v>0</v>
      </c>
      <c r="L125" s="36" t="s">
        <v>261</v>
      </c>
    </row>
    <row r="126" spans="1:12" ht="12.75" customHeight="1">
      <c r="A126" s="10" t="s">
        <v>91</v>
      </c>
      <c r="B126" s="30">
        <f t="shared" si="37"/>
        <v>2135117</v>
      </c>
      <c r="C126" s="30">
        <f t="shared" si="38"/>
        <v>2808687</v>
      </c>
      <c r="D126" s="37">
        <v>696241</v>
      </c>
      <c r="E126" s="37">
        <v>857950</v>
      </c>
      <c r="F126" s="37">
        <v>696241</v>
      </c>
      <c r="G126" s="37">
        <v>901593</v>
      </c>
      <c r="H126" s="37">
        <v>742635</v>
      </c>
      <c r="I126" s="37">
        <v>1049144</v>
      </c>
      <c r="J126" s="24"/>
      <c r="K126" s="38"/>
      <c r="L126" s="36" t="s">
        <v>262</v>
      </c>
    </row>
    <row r="127" spans="1:12">
      <c r="A127" s="10" t="s">
        <v>92</v>
      </c>
      <c r="B127" s="30">
        <f t="shared" si="37"/>
        <v>256214</v>
      </c>
      <c r="C127" s="30">
        <f t="shared" si="38"/>
        <v>337042</v>
      </c>
      <c r="D127" s="37">
        <v>83549</v>
      </c>
      <c r="E127" s="37">
        <v>102954</v>
      </c>
      <c r="F127" s="37">
        <v>83549</v>
      </c>
      <c r="G127" s="37">
        <v>108191</v>
      </c>
      <c r="H127" s="37">
        <v>89116</v>
      </c>
      <c r="I127" s="37">
        <v>125897</v>
      </c>
      <c r="J127" s="24"/>
      <c r="K127" s="38"/>
      <c r="L127" s="36" t="s">
        <v>263</v>
      </c>
    </row>
    <row r="128" spans="1:12" ht="12.75" customHeight="1">
      <c r="A128" s="10" t="s">
        <v>93</v>
      </c>
      <c r="B128" s="30">
        <f t="shared" si="37"/>
        <v>679847</v>
      </c>
      <c r="C128" s="30">
        <f t="shared" si="38"/>
        <v>404281</v>
      </c>
      <c r="D128" s="37">
        <v>226071</v>
      </c>
      <c r="E128" s="37">
        <v>134041</v>
      </c>
      <c r="F128" s="37">
        <v>225946</v>
      </c>
      <c r="G128" s="37">
        <v>133847</v>
      </c>
      <c r="H128" s="37">
        <v>227830</v>
      </c>
      <c r="I128" s="37">
        <v>136393</v>
      </c>
      <c r="J128" s="24"/>
      <c r="K128" s="38"/>
      <c r="L128" s="36" t="s">
        <v>264</v>
      </c>
    </row>
    <row r="129" spans="1:14" ht="25.5">
      <c r="A129" s="12" t="s">
        <v>94</v>
      </c>
      <c r="B129" s="30">
        <f t="shared" si="37"/>
        <v>4152</v>
      </c>
      <c r="C129" s="30">
        <f t="shared" si="38"/>
        <v>123819</v>
      </c>
      <c r="D129" s="37">
        <v>1383</v>
      </c>
      <c r="E129" s="37">
        <v>116777</v>
      </c>
      <c r="F129" s="37">
        <v>1384</v>
      </c>
      <c r="G129" s="37">
        <v>7042</v>
      </c>
      <c r="H129" s="37">
        <v>1385</v>
      </c>
      <c r="I129" s="37"/>
      <c r="J129" s="24"/>
      <c r="K129" s="38"/>
      <c r="L129" s="41" t="s">
        <v>265</v>
      </c>
    </row>
    <row r="130" spans="1:14" outlineLevel="1">
      <c r="A130" s="10" t="s">
        <v>95</v>
      </c>
      <c r="B130" s="30">
        <f t="shared" si="37"/>
        <v>0</v>
      </c>
      <c r="C130" s="30">
        <f t="shared" si="38"/>
        <v>0</v>
      </c>
      <c r="D130" s="37">
        <v>0</v>
      </c>
      <c r="E130" s="37"/>
      <c r="F130" s="37">
        <v>0</v>
      </c>
      <c r="G130" s="37"/>
      <c r="H130" s="37">
        <v>0</v>
      </c>
      <c r="I130" s="37"/>
      <c r="J130" s="24"/>
      <c r="K130" s="38"/>
      <c r="L130" s="36" t="s">
        <v>266</v>
      </c>
    </row>
    <row r="131" spans="1:14" ht="12.75" customHeight="1">
      <c r="A131" s="10" t="s">
        <v>96</v>
      </c>
      <c r="B131" s="30">
        <f t="shared" si="37"/>
        <v>146604</v>
      </c>
      <c r="C131" s="30">
        <f t="shared" si="38"/>
        <v>103128</v>
      </c>
      <c r="D131" s="37">
        <v>48928</v>
      </c>
      <c r="E131" s="37">
        <v>26456</v>
      </c>
      <c r="F131" s="37">
        <v>47398</v>
      </c>
      <c r="G131" s="37">
        <v>29963</v>
      </c>
      <c r="H131" s="37">
        <v>50278</v>
      </c>
      <c r="I131" s="37">
        <v>46709</v>
      </c>
      <c r="J131" s="24"/>
      <c r="K131" s="38"/>
      <c r="L131" s="36" t="s">
        <v>267</v>
      </c>
    </row>
    <row r="132" spans="1:14">
      <c r="A132" s="10" t="s">
        <v>97</v>
      </c>
      <c r="B132" s="30">
        <f t="shared" si="37"/>
        <v>730007</v>
      </c>
      <c r="C132" s="30">
        <f t="shared" si="38"/>
        <v>535304</v>
      </c>
      <c r="D132" s="37">
        <v>257892</v>
      </c>
      <c r="E132" s="37">
        <v>229962</v>
      </c>
      <c r="F132" s="37">
        <v>233487</v>
      </c>
      <c r="G132" s="37">
        <v>147940</v>
      </c>
      <c r="H132" s="37">
        <v>238628</v>
      </c>
      <c r="I132" s="37">
        <v>157402</v>
      </c>
      <c r="J132" s="24"/>
      <c r="K132" s="38"/>
      <c r="L132" s="36" t="s">
        <v>268</v>
      </c>
    </row>
    <row r="133" spans="1:14" ht="12.75" customHeight="1">
      <c r="A133" s="10" t="s">
        <v>98</v>
      </c>
      <c r="B133" s="30">
        <f t="shared" si="37"/>
        <v>82096</v>
      </c>
      <c r="C133" s="30">
        <f t="shared" si="38"/>
        <v>2547</v>
      </c>
      <c r="D133" s="37">
        <v>80322</v>
      </c>
      <c r="E133" s="37">
        <v>2547</v>
      </c>
      <c r="F133" s="37">
        <v>1774</v>
      </c>
      <c r="G133" s="37">
        <v>0</v>
      </c>
      <c r="H133" s="37">
        <v>0</v>
      </c>
      <c r="I133" s="37"/>
      <c r="J133" s="24"/>
      <c r="K133" s="38"/>
      <c r="L133" s="36" t="s">
        <v>269</v>
      </c>
    </row>
    <row r="134" spans="1:14">
      <c r="A134" s="10" t="s">
        <v>99</v>
      </c>
      <c r="B134" s="30">
        <f t="shared" si="37"/>
        <v>313911</v>
      </c>
      <c r="C134" s="30">
        <f t="shared" si="38"/>
        <v>153316</v>
      </c>
      <c r="D134" s="37">
        <v>116720</v>
      </c>
      <c r="E134" s="37">
        <v>65170</v>
      </c>
      <c r="F134" s="37">
        <v>79171</v>
      </c>
      <c r="G134" s="37">
        <f>67284+829+9309-1</f>
        <v>77421</v>
      </c>
      <c r="H134" s="37">
        <v>118020</v>
      </c>
      <c r="I134" s="37">
        <v>10725</v>
      </c>
      <c r="J134" s="24"/>
      <c r="K134" s="38"/>
      <c r="L134" s="36" t="s">
        <v>270</v>
      </c>
    </row>
    <row r="135" spans="1:14" outlineLevel="1">
      <c r="A135" s="13" t="s">
        <v>100</v>
      </c>
      <c r="B135" s="30">
        <f t="shared" si="37"/>
        <v>0</v>
      </c>
      <c r="C135" s="30">
        <f t="shared" si="38"/>
        <v>0</v>
      </c>
      <c r="D135" s="37">
        <v>0</v>
      </c>
      <c r="E135" s="37"/>
      <c r="F135" s="37">
        <v>0</v>
      </c>
      <c r="G135" s="37"/>
      <c r="H135" s="37">
        <v>0</v>
      </c>
      <c r="I135" s="37"/>
      <c r="J135" s="24"/>
      <c r="K135" s="38"/>
      <c r="L135" s="45" t="s">
        <v>271</v>
      </c>
    </row>
    <row r="136" spans="1:14" outlineLevel="1">
      <c r="A136" s="13" t="s">
        <v>101</v>
      </c>
      <c r="B136" s="30">
        <f t="shared" si="37"/>
        <v>0</v>
      </c>
      <c r="C136" s="30">
        <f t="shared" si="38"/>
        <v>0</v>
      </c>
      <c r="D136" s="37">
        <v>0</v>
      </c>
      <c r="E136" s="37"/>
      <c r="F136" s="37">
        <v>0</v>
      </c>
      <c r="G136" s="37"/>
      <c r="H136" s="37">
        <v>0</v>
      </c>
      <c r="I136" s="37"/>
      <c r="J136" s="24"/>
      <c r="K136" s="38"/>
      <c r="L136" s="45" t="s">
        <v>272</v>
      </c>
    </row>
    <row r="137" spans="1:14">
      <c r="A137" s="13" t="s">
        <v>102</v>
      </c>
      <c r="B137" s="30">
        <f>D137+F137+H137+J137</f>
        <v>210432.5</v>
      </c>
      <c r="C137" s="30">
        <f t="shared" si="38"/>
        <v>1541</v>
      </c>
      <c r="D137" s="37">
        <v>28565</v>
      </c>
      <c r="E137" s="37"/>
      <c r="F137" s="37">
        <v>93302.5</v>
      </c>
      <c r="G137" s="37">
        <v>0</v>
      </c>
      <c r="H137" s="37">
        <v>88565</v>
      </c>
      <c r="I137" s="37">
        <v>1541</v>
      </c>
      <c r="J137" s="24"/>
      <c r="K137" s="38"/>
      <c r="L137" s="45" t="s">
        <v>273</v>
      </c>
    </row>
    <row r="138" spans="1:14" outlineLevel="1">
      <c r="A138" s="12" t="s">
        <v>103</v>
      </c>
      <c r="B138" s="30">
        <f t="shared" si="37"/>
        <v>5565534</v>
      </c>
      <c r="C138" s="30">
        <f t="shared" si="38"/>
        <v>5881518</v>
      </c>
      <c r="D138" s="37">
        <v>5390090.5</v>
      </c>
      <c r="E138" s="37">
        <v>5831518</v>
      </c>
      <c r="F138" s="37">
        <v>85353</v>
      </c>
      <c r="G138" s="37">
        <v>50000</v>
      </c>
      <c r="H138" s="37">
        <v>90090.5</v>
      </c>
      <c r="I138" s="37"/>
      <c r="J138" s="24"/>
      <c r="K138" s="38"/>
      <c r="L138" s="41" t="s">
        <v>274</v>
      </c>
    </row>
    <row r="139" spans="1:14" ht="12.75" customHeight="1" outlineLevel="1">
      <c r="A139" s="10" t="s">
        <v>104</v>
      </c>
      <c r="B139" s="30">
        <f t="shared" si="37"/>
        <v>0</v>
      </c>
      <c r="C139" s="30">
        <f t="shared" si="38"/>
        <v>532330</v>
      </c>
      <c r="D139" s="37">
        <v>0</v>
      </c>
      <c r="E139" s="37">
        <v>293849</v>
      </c>
      <c r="F139" s="37">
        <v>0</v>
      </c>
      <c r="G139" s="37">
        <v>104251</v>
      </c>
      <c r="H139" s="37">
        <v>0</v>
      </c>
      <c r="I139" s="37">
        <v>134230</v>
      </c>
      <c r="J139" s="24"/>
      <c r="K139" s="38"/>
      <c r="L139" s="36" t="s">
        <v>275</v>
      </c>
    </row>
    <row r="140" spans="1:14" ht="28.5" customHeight="1" outlineLevel="1">
      <c r="A140" s="66" t="s">
        <v>342</v>
      </c>
      <c r="B140" s="30">
        <f t="shared" si="37"/>
        <v>0</v>
      </c>
      <c r="C140" s="30">
        <f t="shared" si="38"/>
        <v>217746</v>
      </c>
      <c r="D140" s="37">
        <v>0</v>
      </c>
      <c r="E140" s="37">
        <v>90657</v>
      </c>
      <c r="F140" s="37">
        <v>0</v>
      </c>
      <c r="G140" s="37">
        <v>81351</v>
      </c>
      <c r="H140" s="37">
        <v>0</v>
      </c>
      <c r="I140" s="37">
        <v>45738</v>
      </c>
      <c r="J140" s="24"/>
      <c r="K140" s="38"/>
      <c r="L140" s="36" t="s">
        <v>325</v>
      </c>
    </row>
    <row r="141" spans="1:14" ht="37.5" customHeight="1" outlineLevel="1">
      <c r="A141" s="10" t="s">
        <v>105</v>
      </c>
      <c r="B141" s="30">
        <f t="shared" si="37"/>
        <v>0</v>
      </c>
      <c r="C141" s="30">
        <f t="shared" si="38"/>
        <v>0</v>
      </c>
      <c r="D141" s="37">
        <v>0</v>
      </c>
      <c r="E141" s="37">
        <v>0</v>
      </c>
      <c r="F141" s="37">
        <v>0</v>
      </c>
      <c r="G141" s="37"/>
      <c r="H141" s="37">
        <v>0</v>
      </c>
      <c r="I141" s="37"/>
      <c r="J141" s="24"/>
      <c r="K141" s="38"/>
      <c r="L141" s="36" t="s">
        <v>276</v>
      </c>
    </row>
    <row r="142" spans="1:14" ht="25.5" customHeight="1">
      <c r="A142" s="10" t="s">
        <v>106</v>
      </c>
      <c r="B142" s="30">
        <f t="shared" si="37"/>
        <v>0</v>
      </c>
      <c r="C142" s="30">
        <f t="shared" si="38"/>
        <v>104324</v>
      </c>
      <c r="D142" s="37">
        <v>0</v>
      </c>
      <c r="E142" s="37">
        <v>33743</v>
      </c>
      <c r="F142" s="37">
        <v>0</v>
      </c>
      <c r="G142" s="37">
        <v>61250</v>
      </c>
      <c r="H142" s="37">
        <v>0</v>
      </c>
      <c r="I142" s="37">
        <v>9331</v>
      </c>
      <c r="J142" s="24"/>
      <c r="K142" s="38"/>
      <c r="L142" s="36" t="s">
        <v>277</v>
      </c>
    </row>
    <row r="143" spans="1:14" ht="13.5" customHeight="1">
      <c r="A143" s="9" t="s">
        <v>107</v>
      </c>
      <c r="B143" s="30">
        <f t="shared" si="37"/>
        <v>122066038.73000002</v>
      </c>
      <c r="C143" s="30">
        <f t="shared" si="38"/>
        <v>153881661</v>
      </c>
      <c r="D143" s="34">
        <f>SUM(D144,D146:D152,D162,D167,D172:D177,D188:D192)</f>
        <v>40768096.109999999</v>
      </c>
      <c r="E143" s="34">
        <f>SUM(E144,E146:E152,E162,E167,E172:E177,E188:E192)</f>
        <v>43927395</v>
      </c>
      <c r="F143" s="34">
        <f>SUM(F144,F146:F152,F162,F167,F172:F177,F188:F192)</f>
        <v>37857301.07</v>
      </c>
      <c r="G143" s="34">
        <f t="shared" ref="G143:K143" si="40">SUM(G144,G146:G152,G162,G167,G172:G177,G188:G192)</f>
        <v>50123085</v>
      </c>
      <c r="H143" s="34">
        <f>SUM(H144,H146:H152,H161,H167,H172:H177,H188:H192)+H162</f>
        <v>43440641.550000004</v>
      </c>
      <c r="I143" s="34">
        <f t="shared" si="40"/>
        <v>59831181</v>
      </c>
      <c r="J143" s="34">
        <f t="shared" si="40"/>
        <v>0</v>
      </c>
      <c r="K143" s="34">
        <f t="shared" si="40"/>
        <v>0</v>
      </c>
      <c r="L143" s="35" t="s">
        <v>278</v>
      </c>
      <c r="M143" s="80"/>
      <c r="N143" s="3"/>
    </row>
    <row r="144" spans="1:14" ht="25.5">
      <c r="A144" s="10" t="s">
        <v>108</v>
      </c>
      <c r="B144" s="30">
        <f t="shared" si="37"/>
        <v>202957</v>
      </c>
      <c r="C144" s="30">
        <f t="shared" si="38"/>
        <v>323268</v>
      </c>
      <c r="D144" s="37">
        <v>70188</v>
      </c>
      <c r="E144" s="37">
        <v>50422</v>
      </c>
      <c r="F144" s="37">
        <v>65600</v>
      </c>
      <c r="G144" s="37">
        <v>73438</v>
      </c>
      <c r="H144" s="37">
        <v>67169</v>
      </c>
      <c r="I144" s="37">
        <v>199408</v>
      </c>
      <c r="J144" s="24"/>
      <c r="K144" s="38"/>
      <c r="L144" s="36" t="s">
        <v>279</v>
      </c>
      <c r="M144" s="80"/>
    </row>
    <row r="145" spans="1:13" ht="13.5" customHeight="1" outlineLevel="1">
      <c r="A145" s="10" t="s">
        <v>142</v>
      </c>
      <c r="B145" s="30">
        <f t="shared" si="37"/>
        <v>0</v>
      </c>
      <c r="C145" s="30">
        <f t="shared" si="38"/>
        <v>0</v>
      </c>
      <c r="D145" s="37">
        <v>0</v>
      </c>
      <c r="E145" s="37"/>
      <c r="F145" s="37"/>
      <c r="G145" s="37"/>
      <c r="H145" s="37"/>
      <c r="I145" s="37"/>
      <c r="J145" s="24"/>
      <c r="K145" s="38"/>
      <c r="L145" s="36" t="s">
        <v>280</v>
      </c>
      <c r="M145" s="80"/>
    </row>
    <row r="146" spans="1:13" ht="22.5" customHeight="1" outlineLevel="1">
      <c r="A146" s="10" t="s">
        <v>143</v>
      </c>
      <c r="B146" s="30">
        <f t="shared" si="37"/>
        <v>0</v>
      </c>
      <c r="C146" s="30">
        <f t="shared" si="38"/>
        <v>0</v>
      </c>
      <c r="D146" s="37">
        <v>0</v>
      </c>
      <c r="E146" s="37"/>
      <c r="F146" s="37"/>
      <c r="G146" s="37"/>
      <c r="H146" s="37"/>
      <c r="I146" s="37"/>
      <c r="J146" s="24"/>
      <c r="K146" s="38"/>
      <c r="L146" s="36" t="s">
        <v>281</v>
      </c>
      <c r="M146" s="80"/>
    </row>
    <row r="147" spans="1:13" ht="13.5" customHeight="1">
      <c r="A147" s="10" t="s">
        <v>109</v>
      </c>
      <c r="B147" s="30">
        <f t="shared" si="37"/>
        <v>0</v>
      </c>
      <c r="C147" s="30">
        <f t="shared" si="38"/>
        <v>27359</v>
      </c>
      <c r="D147" s="37">
        <v>0</v>
      </c>
      <c r="E147" s="37">
        <v>11250</v>
      </c>
      <c r="F147" s="37">
        <v>0</v>
      </c>
      <c r="G147" s="37">
        <v>16109</v>
      </c>
      <c r="H147" s="37"/>
      <c r="I147" s="37"/>
      <c r="J147" s="24"/>
      <c r="K147" s="38"/>
      <c r="L147" s="36" t="s">
        <v>282</v>
      </c>
      <c r="M147" s="80"/>
    </row>
    <row r="148" spans="1:13" ht="13.5" customHeight="1">
      <c r="A148" s="10" t="s">
        <v>110</v>
      </c>
      <c r="B148" s="30">
        <f t="shared" si="37"/>
        <v>0</v>
      </c>
      <c r="C148" s="30">
        <f t="shared" si="38"/>
        <v>77445</v>
      </c>
      <c r="D148" s="37">
        <v>0</v>
      </c>
      <c r="E148" s="37">
        <v>32000</v>
      </c>
      <c r="F148" s="37">
        <v>0</v>
      </c>
      <c r="G148" s="37">
        <v>45445</v>
      </c>
      <c r="H148" s="37"/>
      <c r="I148" s="37"/>
      <c r="J148" s="24"/>
      <c r="K148" s="38"/>
      <c r="L148" s="36" t="s">
        <v>283</v>
      </c>
      <c r="M148" s="80"/>
    </row>
    <row r="149" spans="1:13" s="32" customFormat="1" ht="23.25" customHeight="1">
      <c r="A149" s="66" t="s">
        <v>344</v>
      </c>
      <c r="B149" s="30">
        <f t="shared" si="37"/>
        <v>0</v>
      </c>
      <c r="C149" s="30">
        <f t="shared" si="38"/>
        <v>2052388</v>
      </c>
      <c r="D149" s="37">
        <v>0</v>
      </c>
      <c r="E149" s="37">
        <v>730757</v>
      </c>
      <c r="F149" s="37">
        <v>0</v>
      </c>
      <c r="G149" s="37">
        <v>410052</v>
      </c>
      <c r="H149" s="37"/>
      <c r="I149" s="37">
        <v>911579</v>
      </c>
      <c r="J149" s="24"/>
      <c r="K149" s="38"/>
      <c r="L149" s="36" t="s">
        <v>326</v>
      </c>
      <c r="M149" s="80"/>
    </row>
    <row r="150" spans="1:13" ht="39.75" customHeight="1" outlineLevel="1">
      <c r="A150" s="10" t="s">
        <v>144</v>
      </c>
      <c r="B150" s="30">
        <f t="shared" si="37"/>
        <v>0</v>
      </c>
      <c r="C150" s="30">
        <f t="shared" si="38"/>
        <v>0</v>
      </c>
      <c r="D150" s="37">
        <v>0</v>
      </c>
      <c r="E150" s="37"/>
      <c r="F150" s="37">
        <v>0</v>
      </c>
      <c r="G150" s="37"/>
      <c r="H150" s="37"/>
      <c r="I150" s="37"/>
      <c r="J150" s="24"/>
      <c r="K150" s="38"/>
      <c r="L150" s="36" t="s">
        <v>284</v>
      </c>
      <c r="M150" s="80"/>
    </row>
    <row r="151" spans="1:13" ht="37.5" customHeight="1" outlineLevel="1">
      <c r="A151" s="10" t="s">
        <v>145</v>
      </c>
      <c r="B151" s="30">
        <f t="shared" si="37"/>
        <v>0</v>
      </c>
      <c r="C151" s="30">
        <f t="shared" si="38"/>
        <v>174380</v>
      </c>
      <c r="D151" s="37">
        <v>0</v>
      </c>
      <c r="E151" s="37">
        <v>35501</v>
      </c>
      <c r="F151" s="37">
        <v>0</v>
      </c>
      <c r="G151" s="37">
        <v>36388</v>
      </c>
      <c r="H151" s="37"/>
      <c r="I151" s="37">
        <v>102491</v>
      </c>
      <c r="J151" s="24"/>
      <c r="K151" s="38"/>
      <c r="L151" s="36" t="s">
        <v>285</v>
      </c>
      <c r="M151" s="80"/>
    </row>
    <row r="152" spans="1:13" ht="12.75" customHeight="1">
      <c r="A152" s="36" t="s">
        <v>111</v>
      </c>
      <c r="B152" s="73">
        <f t="shared" si="37"/>
        <v>43763894.480000004</v>
      </c>
      <c r="C152" s="73">
        <f t="shared" si="38"/>
        <v>47150642</v>
      </c>
      <c r="D152" s="37">
        <f>SUM(D153:D154,D156:D161)</f>
        <v>14550694.24</v>
      </c>
      <c r="E152" s="37">
        <f>SUM(E153:E154,E156:E161)</f>
        <v>16801481</v>
      </c>
      <c r="F152" s="37">
        <f t="shared" ref="F152:K152" si="41">SUM(F153:F154,F156:F161)</f>
        <v>14117602.200000001</v>
      </c>
      <c r="G152" s="37">
        <f t="shared" si="41"/>
        <v>14779430</v>
      </c>
      <c r="H152" s="37">
        <f>H154+H157+H158+H156</f>
        <v>15095598.039999999</v>
      </c>
      <c r="I152" s="37">
        <f t="shared" si="41"/>
        <v>15569731</v>
      </c>
      <c r="J152" s="37">
        <f t="shared" si="41"/>
        <v>0</v>
      </c>
      <c r="K152" s="37">
        <f t="shared" si="41"/>
        <v>0</v>
      </c>
      <c r="L152" s="36" t="s">
        <v>286</v>
      </c>
      <c r="M152" s="80"/>
    </row>
    <row r="153" spans="1:13" ht="25.5" outlineLevel="1">
      <c r="A153" s="10" t="s">
        <v>14</v>
      </c>
      <c r="B153" s="30">
        <f t="shared" ref="B153:B184" si="42">D153+F153+H153+J153</f>
        <v>0</v>
      </c>
      <c r="C153" s="30">
        <f t="shared" ref="C153:C184" si="43">E153+G153+I153+K153</f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/>
      <c r="J153" s="24"/>
      <c r="K153" s="38"/>
      <c r="L153" s="36" t="s">
        <v>14</v>
      </c>
      <c r="M153" s="80"/>
    </row>
    <row r="154" spans="1:13" ht="25.5">
      <c r="A154" s="10" t="s">
        <v>112</v>
      </c>
      <c r="B154" s="30">
        <f t="shared" si="42"/>
        <v>32673449</v>
      </c>
      <c r="C154" s="30">
        <f t="shared" si="43"/>
        <v>43328650</v>
      </c>
      <c r="D154" s="37">
        <v>10760345</v>
      </c>
      <c r="E154" s="37">
        <v>15174180</v>
      </c>
      <c r="F154" s="37">
        <v>10603197</v>
      </c>
      <c r="G154" s="37">
        <v>13118048</v>
      </c>
      <c r="H154" s="37">
        <v>11309907</v>
      </c>
      <c r="I154" s="37">
        <v>15036422</v>
      </c>
      <c r="J154" s="24"/>
      <c r="K154" s="38"/>
      <c r="L154" s="36" t="s">
        <v>287</v>
      </c>
      <c r="M154" s="80"/>
    </row>
    <row r="155" spans="1:13">
      <c r="A155" s="10" t="s">
        <v>113</v>
      </c>
      <c r="B155" s="30">
        <f t="shared" si="42"/>
        <v>3500725</v>
      </c>
      <c r="C155" s="30">
        <f t="shared" si="43"/>
        <v>4306731</v>
      </c>
      <c r="D155" s="37">
        <v>1152894</v>
      </c>
      <c r="E155" s="37">
        <v>1630475</v>
      </c>
      <c r="F155" s="37">
        <v>1136056</v>
      </c>
      <c r="G155" s="37">
        <v>1405400</v>
      </c>
      <c r="H155" s="37">
        <v>1211775</v>
      </c>
      <c r="I155" s="37">
        <v>1270856</v>
      </c>
      <c r="J155" s="24"/>
      <c r="K155" s="38"/>
      <c r="L155" s="36" t="s">
        <v>288</v>
      </c>
      <c r="M155" s="80"/>
    </row>
    <row r="156" spans="1:13" ht="36" customHeight="1" outlineLevel="1">
      <c r="A156" s="81" t="s">
        <v>356</v>
      </c>
      <c r="B156" s="30">
        <f t="shared" si="42"/>
        <v>10887664.48</v>
      </c>
      <c r="C156" s="30">
        <f t="shared" si="43"/>
        <v>290150</v>
      </c>
      <c r="D156" s="37">
        <v>3671362.24</v>
      </c>
      <c r="E156" s="37">
        <v>136938</v>
      </c>
      <c r="F156" s="37">
        <v>3472795.2000000007</v>
      </c>
      <c r="G156" s="37">
        <v>73584</v>
      </c>
      <c r="H156" s="37">
        <v>3743507.04</v>
      </c>
      <c r="I156" s="37">
        <v>79628</v>
      </c>
      <c r="J156" s="24"/>
      <c r="K156" s="38"/>
      <c r="L156" s="61" t="s">
        <v>357</v>
      </c>
      <c r="M156" s="80"/>
    </row>
    <row r="157" spans="1:13" ht="41.25" customHeight="1">
      <c r="A157" s="10" t="s">
        <v>114</v>
      </c>
      <c r="B157" s="30">
        <f t="shared" si="42"/>
        <v>45342</v>
      </c>
      <c r="C157" s="30">
        <f t="shared" si="43"/>
        <v>57657</v>
      </c>
      <c r="D157" s="37">
        <v>15114</v>
      </c>
      <c r="E157" s="37">
        <v>18599</v>
      </c>
      <c r="F157" s="37">
        <v>15114</v>
      </c>
      <c r="G157" s="37">
        <v>18599</v>
      </c>
      <c r="H157" s="37">
        <v>15114</v>
      </c>
      <c r="I157" s="37">
        <v>20459</v>
      </c>
      <c r="J157" s="24"/>
      <c r="K157" s="38"/>
      <c r="L157" s="36" t="s">
        <v>289</v>
      </c>
      <c r="M157" s="80"/>
    </row>
    <row r="158" spans="1:13" ht="39" customHeight="1">
      <c r="A158" s="10" t="s">
        <v>115</v>
      </c>
      <c r="B158" s="30">
        <f t="shared" si="42"/>
        <v>157439</v>
      </c>
      <c r="C158" s="30">
        <f t="shared" si="43"/>
        <v>2518848</v>
      </c>
      <c r="D158" s="37">
        <v>103873</v>
      </c>
      <c r="E158" s="37">
        <v>1198871</v>
      </c>
      <c r="F158" s="37">
        <v>26496</v>
      </c>
      <c r="G158" s="37">
        <v>1277365</v>
      </c>
      <c r="H158" s="37">
        <v>27070</v>
      </c>
      <c r="I158" s="37">
        <v>42612</v>
      </c>
      <c r="J158" s="24"/>
      <c r="K158" s="38"/>
      <c r="L158" s="36" t="s">
        <v>290</v>
      </c>
      <c r="M158" s="80"/>
    </row>
    <row r="159" spans="1:13" ht="12.75" customHeight="1" outlineLevel="1">
      <c r="A159" s="10" t="s">
        <v>15</v>
      </c>
      <c r="B159" s="30">
        <f t="shared" si="42"/>
        <v>0</v>
      </c>
      <c r="C159" s="30">
        <f t="shared" si="43"/>
        <v>0</v>
      </c>
      <c r="D159" s="37">
        <v>0</v>
      </c>
      <c r="E159" s="37"/>
      <c r="F159" s="37">
        <v>0</v>
      </c>
      <c r="G159" s="37"/>
      <c r="H159" s="37">
        <v>0</v>
      </c>
      <c r="I159" s="37"/>
      <c r="J159" s="24"/>
      <c r="K159" s="38"/>
      <c r="L159" s="36" t="s">
        <v>15</v>
      </c>
      <c r="M159" s="80"/>
    </row>
    <row r="160" spans="1:13" ht="25.5" customHeight="1" outlineLevel="1">
      <c r="A160" s="10" t="s">
        <v>146</v>
      </c>
      <c r="B160" s="30">
        <f t="shared" si="42"/>
        <v>0</v>
      </c>
      <c r="C160" s="30">
        <f t="shared" si="43"/>
        <v>403574</v>
      </c>
      <c r="D160" s="37">
        <v>0</v>
      </c>
      <c r="E160" s="37">
        <v>58675</v>
      </c>
      <c r="F160" s="37">
        <v>0</v>
      </c>
      <c r="G160" s="37">
        <v>141404</v>
      </c>
      <c r="H160" s="37">
        <v>0</v>
      </c>
      <c r="I160" s="37">
        <v>203495</v>
      </c>
      <c r="J160" s="24"/>
      <c r="K160" s="38"/>
      <c r="L160" s="36" t="s">
        <v>291</v>
      </c>
      <c r="M160" s="80"/>
    </row>
    <row r="161" spans="1:13" ht="12.75" customHeight="1" outlineLevel="1">
      <c r="A161" s="10" t="s">
        <v>147</v>
      </c>
      <c r="B161" s="30">
        <f t="shared" si="42"/>
        <v>0</v>
      </c>
      <c r="C161" s="30">
        <f t="shared" si="43"/>
        <v>551763</v>
      </c>
      <c r="D161" s="37">
        <v>0</v>
      </c>
      <c r="E161" s="37">
        <v>214218</v>
      </c>
      <c r="F161" s="37">
        <v>0</v>
      </c>
      <c r="G161" s="37">
        <v>150430</v>
      </c>
      <c r="H161" s="37">
        <v>0</v>
      </c>
      <c r="I161" s="37">
        <v>187115</v>
      </c>
      <c r="J161" s="24"/>
      <c r="K161" s="38"/>
      <c r="L161" s="36" t="s">
        <v>292</v>
      </c>
      <c r="M161" s="80"/>
    </row>
    <row r="162" spans="1:13" ht="25.5">
      <c r="A162" s="10" t="s">
        <v>116</v>
      </c>
      <c r="B162" s="30">
        <f t="shared" si="42"/>
        <v>5935903.120000001</v>
      </c>
      <c r="C162" s="30">
        <f t="shared" si="43"/>
        <v>12078597</v>
      </c>
      <c r="D162" s="37">
        <v>1939447.12</v>
      </c>
      <c r="E162" s="37">
        <f>SUM(E163:E166)</f>
        <v>3191049</v>
      </c>
      <c r="F162" s="37">
        <v>1943074.12</v>
      </c>
      <c r="G162" s="37">
        <f t="shared" ref="G162:K162" si="44">SUM(G163:G166)</f>
        <v>3535611</v>
      </c>
      <c r="H162" s="37">
        <v>2053381.8800000004</v>
      </c>
      <c r="I162" s="37">
        <f t="shared" si="44"/>
        <v>5351937</v>
      </c>
      <c r="J162" s="37">
        <f t="shared" si="44"/>
        <v>0</v>
      </c>
      <c r="K162" s="37">
        <f t="shared" si="44"/>
        <v>0</v>
      </c>
      <c r="L162" s="36" t="s">
        <v>293</v>
      </c>
      <c r="M162" s="80"/>
    </row>
    <row r="163" spans="1:13" ht="25.5">
      <c r="A163" s="10" t="s">
        <v>117</v>
      </c>
      <c r="B163" s="30">
        <f t="shared" si="42"/>
        <v>843568</v>
      </c>
      <c r="C163" s="30">
        <f t="shared" si="43"/>
        <v>775543</v>
      </c>
      <c r="D163" s="37">
        <v>279214</v>
      </c>
      <c r="E163" s="37">
        <v>273610</v>
      </c>
      <c r="F163" s="37">
        <v>281887</v>
      </c>
      <c r="G163" s="37">
        <v>256933</v>
      </c>
      <c r="H163" s="37">
        <v>282467</v>
      </c>
      <c r="I163" s="37">
        <v>245000</v>
      </c>
      <c r="J163" s="24"/>
      <c r="K163" s="38"/>
      <c r="L163" s="36" t="s">
        <v>294</v>
      </c>
      <c r="M163" s="80"/>
    </row>
    <row r="164" spans="1:13" ht="38.25">
      <c r="A164" s="10" t="s">
        <v>118</v>
      </c>
      <c r="B164" s="30">
        <f t="shared" si="42"/>
        <v>954</v>
      </c>
      <c r="C164" s="30">
        <f t="shared" si="43"/>
        <v>6123018</v>
      </c>
      <c r="D164" s="37">
        <v>0</v>
      </c>
      <c r="E164" s="37">
        <v>1552353</v>
      </c>
      <c r="F164" s="37">
        <v>954</v>
      </c>
      <c r="G164" s="37">
        <v>1472790</v>
      </c>
      <c r="H164" s="37">
        <v>0</v>
      </c>
      <c r="I164" s="37">
        <v>3097875</v>
      </c>
      <c r="J164" s="24"/>
      <c r="K164" s="38"/>
      <c r="L164" s="36" t="s">
        <v>295</v>
      </c>
      <c r="M164" s="80"/>
    </row>
    <row r="165" spans="1:13" ht="38.25" outlineLevel="1">
      <c r="A165" s="10" t="s">
        <v>148</v>
      </c>
      <c r="B165" s="30">
        <f t="shared" si="42"/>
        <v>0</v>
      </c>
      <c r="C165" s="30">
        <f t="shared" si="43"/>
        <v>67626</v>
      </c>
      <c r="D165" s="37">
        <v>0</v>
      </c>
      <c r="E165" s="37">
        <v>36901</v>
      </c>
      <c r="F165" s="37">
        <v>0</v>
      </c>
      <c r="G165" s="37">
        <v>30725</v>
      </c>
      <c r="H165" s="37">
        <v>0</v>
      </c>
      <c r="I165" s="37"/>
      <c r="J165" s="24"/>
      <c r="K165" s="38"/>
      <c r="L165" s="36" t="s">
        <v>296</v>
      </c>
      <c r="M165" s="80"/>
    </row>
    <row r="166" spans="1:13" outlineLevel="1">
      <c r="A166" s="10" t="s">
        <v>149</v>
      </c>
      <c r="B166" s="30">
        <f t="shared" si="42"/>
        <v>5091381.120000001</v>
      </c>
      <c r="C166" s="30">
        <f t="shared" si="43"/>
        <v>5112410</v>
      </c>
      <c r="D166" s="37">
        <v>1660233.12</v>
      </c>
      <c r="E166" s="37">
        <v>1328185</v>
      </c>
      <c r="F166" s="37">
        <v>1660233.12</v>
      </c>
      <c r="G166" s="37">
        <v>1775163</v>
      </c>
      <c r="H166" s="37">
        <v>1770914.8800000004</v>
      </c>
      <c r="I166" s="37">
        <v>2009062</v>
      </c>
      <c r="J166" s="24"/>
      <c r="K166" s="38"/>
      <c r="L166" s="36" t="s">
        <v>297</v>
      </c>
      <c r="M166" s="80"/>
    </row>
    <row r="167" spans="1:13" ht="38.25">
      <c r="A167" s="10" t="s">
        <v>119</v>
      </c>
      <c r="B167" s="30">
        <f t="shared" si="42"/>
        <v>1677655.88</v>
      </c>
      <c r="C167" s="30">
        <f t="shared" si="43"/>
        <v>3789717</v>
      </c>
      <c r="D167" s="37">
        <v>457420</v>
      </c>
      <c r="E167" s="37">
        <f>E168+E169+E170+E171</f>
        <v>911565</v>
      </c>
      <c r="F167" s="37">
        <v>370767</v>
      </c>
      <c r="G167" s="37">
        <f t="shared" ref="G167:K167" si="45">G168+G169+G170+G171</f>
        <v>972586</v>
      </c>
      <c r="H167" s="37">
        <v>849468.88</v>
      </c>
      <c r="I167" s="37">
        <f t="shared" si="45"/>
        <v>1905566</v>
      </c>
      <c r="J167" s="37">
        <f t="shared" si="45"/>
        <v>0</v>
      </c>
      <c r="K167" s="37">
        <f t="shared" si="45"/>
        <v>0</v>
      </c>
      <c r="L167" s="36" t="s">
        <v>298</v>
      </c>
      <c r="M167" s="80"/>
    </row>
    <row r="168" spans="1:13">
      <c r="A168" s="10" t="s">
        <v>120</v>
      </c>
      <c r="B168" s="30">
        <f t="shared" si="42"/>
        <v>1677655.88</v>
      </c>
      <c r="C168" s="30">
        <f t="shared" si="43"/>
        <v>1980044</v>
      </c>
      <c r="D168" s="37">
        <v>457420</v>
      </c>
      <c r="E168" s="37">
        <v>142833</v>
      </c>
      <c r="F168" s="37">
        <v>370767</v>
      </c>
      <c r="G168" s="37">
        <v>484318</v>
      </c>
      <c r="H168" s="37">
        <v>849468.88</v>
      </c>
      <c r="I168" s="37">
        <v>1352893</v>
      </c>
      <c r="J168" s="24"/>
      <c r="K168" s="38"/>
      <c r="L168" s="36" t="s">
        <v>299</v>
      </c>
      <c r="M168" s="80"/>
    </row>
    <row r="169" spans="1:13" outlineLevel="1">
      <c r="A169" s="10" t="s">
        <v>150</v>
      </c>
      <c r="B169" s="30">
        <f t="shared" si="42"/>
        <v>0</v>
      </c>
      <c r="C169" s="30">
        <f t="shared" si="43"/>
        <v>313229</v>
      </c>
      <c r="D169" s="37">
        <v>0</v>
      </c>
      <c r="E169" s="37">
        <v>92442</v>
      </c>
      <c r="F169" s="37">
        <v>0</v>
      </c>
      <c r="G169" s="37">
        <v>95748</v>
      </c>
      <c r="H169" s="37">
        <v>0</v>
      </c>
      <c r="I169" s="37">
        <v>125039</v>
      </c>
      <c r="J169" s="24"/>
      <c r="K169" s="38"/>
      <c r="L169" s="36" t="s">
        <v>300</v>
      </c>
      <c r="M169" s="80"/>
    </row>
    <row r="170" spans="1:13" outlineLevel="1">
      <c r="A170" s="66" t="s">
        <v>336</v>
      </c>
      <c r="B170" s="30">
        <f t="shared" si="42"/>
        <v>0</v>
      </c>
      <c r="C170" s="30">
        <f t="shared" si="43"/>
        <v>55970</v>
      </c>
      <c r="D170" s="37">
        <v>0</v>
      </c>
      <c r="E170" s="37">
        <f>6116+16673</f>
        <v>22789</v>
      </c>
      <c r="F170" s="37">
        <v>0</v>
      </c>
      <c r="G170" s="37">
        <v>16562</v>
      </c>
      <c r="H170" s="37">
        <v>0</v>
      </c>
      <c r="I170" s="37">
        <v>16619</v>
      </c>
      <c r="J170" s="24"/>
      <c r="K170" s="38"/>
      <c r="L170" s="36" t="s">
        <v>327</v>
      </c>
      <c r="M170" s="80"/>
    </row>
    <row r="171" spans="1:13" outlineLevel="1">
      <c r="A171" s="10" t="s">
        <v>345</v>
      </c>
      <c r="B171" s="30">
        <f t="shared" si="42"/>
        <v>0</v>
      </c>
      <c r="C171" s="30">
        <f t="shared" si="43"/>
        <v>1440474</v>
      </c>
      <c r="D171" s="37">
        <v>0</v>
      </c>
      <c r="E171" s="37">
        <f>446013+207488</f>
        <v>653501</v>
      </c>
      <c r="F171" s="37">
        <v>0</v>
      </c>
      <c r="G171" s="37">
        <f>238606+134512+460+2380</f>
        <v>375958</v>
      </c>
      <c r="H171" s="37">
        <v>0</v>
      </c>
      <c r="I171" s="37">
        <v>411015</v>
      </c>
      <c r="J171" s="24"/>
      <c r="K171" s="38"/>
      <c r="L171" s="36" t="s">
        <v>354</v>
      </c>
      <c r="M171" s="80"/>
    </row>
    <row r="172" spans="1:13" ht="38.25" outlineLevel="1">
      <c r="A172" s="10" t="s">
        <v>151</v>
      </c>
      <c r="B172" s="30">
        <f t="shared" si="42"/>
        <v>0</v>
      </c>
      <c r="C172" s="30">
        <f t="shared" si="43"/>
        <v>0</v>
      </c>
      <c r="D172" s="37">
        <v>0</v>
      </c>
      <c r="E172" s="37"/>
      <c r="F172" s="37">
        <v>0</v>
      </c>
      <c r="G172" s="37"/>
      <c r="H172" s="37">
        <v>0</v>
      </c>
      <c r="I172" s="37"/>
      <c r="J172" s="24"/>
      <c r="K172" s="38"/>
      <c r="L172" s="36" t="s">
        <v>301</v>
      </c>
      <c r="M172" s="80"/>
    </row>
    <row r="173" spans="1:13" ht="25.5" outlineLevel="1">
      <c r="A173" s="10" t="s">
        <v>152</v>
      </c>
      <c r="B173" s="30">
        <f t="shared" si="42"/>
        <v>0</v>
      </c>
      <c r="C173" s="30">
        <f t="shared" si="43"/>
        <v>0</v>
      </c>
      <c r="D173" s="37">
        <v>0</v>
      </c>
      <c r="E173" s="37"/>
      <c r="F173" s="37">
        <v>0</v>
      </c>
      <c r="G173" s="37"/>
      <c r="H173" s="37">
        <v>0</v>
      </c>
      <c r="I173" s="37"/>
      <c r="J173" s="24"/>
      <c r="K173" s="38"/>
      <c r="L173" s="36" t="s">
        <v>302</v>
      </c>
      <c r="M173" s="80"/>
    </row>
    <row r="174" spans="1:13" ht="38.25" outlineLevel="1">
      <c r="A174" s="10" t="s">
        <v>153</v>
      </c>
      <c r="B174" s="30">
        <f t="shared" si="42"/>
        <v>0</v>
      </c>
      <c r="C174" s="30">
        <f t="shared" si="43"/>
        <v>0</v>
      </c>
      <c r="D174" s="37">
        <v>0</v>
      </c>
      <c r="E174" s="37"/>
      <c r="F174" s="37">
        <v>0</v>
      </c>
      <c r="G174" s="37"/>
      <c r="H174" s="37">
        <v>0</v>
      </c>
      <c r="I174" s="37"/>
      <c r="J174" s="24"/>
      <c r="K174" s="38"/>
      <c r="L174" s="36" t="s">
        <v>303</v>
      </c>
      <c r="M174" s="80"/>
    </row>
    <row r="175" spans="1:13">
      <c r="A175" s="10" t="s">
        <v>121</v>
      </c>
      <c r="B175" s="30">
        <f t="shared" si="42"/>
        <v>1400000</v>
      </c>
      <c r="C175" s="30">
        <f t="shared" si="43"/>
        <v>1371029</v>
      </c>
      <c r="D175" s="37">
        <v>250000</v>
      </c>
      <c r="E175" s="37">
        <v>406018</v>
      </c>
      <c r="F175" s="37">
        <v>500000</v>
      </c>
      <c r="G175" s="37">
        <v>675334</v>
      </c>
      <c r="H175" s="37">
        <v>650000</v>
      </c>
      <c r="I175" s="37">
        <v>289677</v>
      </c>
      <c r="J175" s="24"/>
      <c r="K175" s="38"/>
      <c r="L175" s="36" t="s">
        <v>304</v>
      </c>
      <c r="M175" s="80"/>
    </row>
    <row r="176" spans="1:13" ht="25.5">
      <c r="A176" s="10" t="s">
        <v>122</v>
      </c>
      <c r="B176" s="30">
        <f t="shared" si="42"/>
        <v>0</v>
      </c>
      <c r="C176" s="30">
        <f t="shared" si="43"/>
        <v>495095</v>
      </c>
      <c r="D176" s="37">
        <v>0</v>
      </c>
      <c r="E176" s="37">
        <v>169654</v>
      </c>
      <c r="F176" s="37">
        <v>0</v>
      </c>
      <c r="G176" s="37">
        <v>250441</v>
      </c>
      <c r="H176" s="37">
        <v>0</v>
      </c>
      <c r="I176" s="37">
        <v>75000</v>
      </c>
      <c r="J176" s="24"/>
      <c r="K176" s="38"/>
      <c r="L176" s="36" t="s">
        <v>305</v>
      </c>
      <c r="M176" s="80"/>
    </row>
    <row r="177" spans="1:13">
      <c r="A177" s="9" t="s">
        <v>154</v>
      </c>
      <c r="B177" s="30">
        <f t="shared" si="42"/>
        <v>69081206.25</v>
      </c>
      <c r="C177" s="30">
        <f t="shared" si="43"/>
        <v>70657725</v>
      </c>
      <c r="D177" s="43">
        <f>SUM(D178:D187)</f>
        <v>23498872.75</v>
      </c>
      <c r="E177" s="43">
        <f>SUM(E178:E187)</f>
        <v>18692711</v>
      </c>
      <c r="F177" s="43">
        <f t="shared" ref="F177:K177" si="46">SUM(F178:F187)</f>
        <v>20858783.75</v>
      </c>
      <c r="G177" s="43">
        <f t="shared" si="46"/>
        <v>24033500</v>
      </c>
      <c r="H177" s="43">
        <f>SUM(H178:H187)</f>
        <v>24723549.75</v>
      </c>
      <c r="I177" s="43">
        <f t="shared" si="46"/>
        <v>27931514</v>
      </c>
      <c r="J177" s="43">
        <f t="shared" si="46"/>
        <v>0</v>
      </c>
      <c r="K177" s="43">
        <f t="shared" si="46"/>
        <v>0</v>
      </c>
      <c r="L177" s="35" t="s">
        <v>306</v>
      </c>
      <c r="M177" s="80"/>
    </row>
    <row r="178" spans="1:13">
      <c r="A178" s="9" t="s">
        <v>155</v>
      </c>
      <c r="B178" s="30">
        <f t="shared" si="42"/>
        <v>144996</v>
      </c>
      <c r="C178" s="30">
        <f t="shared" si="43"/>
        <v>0</v>
      </c>
      <c r="D178" s="37">
        <v>91161</v>
      </c>
      <c r="E178" s="37">
        <v>0</v>
      </c>
      <c r="F178" s="37">
        <v>23534</v>
      </c>
      <c r="G178" s="37">
        <v>0</v>
      </c>
      <c r="H178" s="37">
        <v>30301</v>
      </c>
      <c r="I178" s="37"/>
      <c r="J178" s="24"/>
      <c r="K178" s="38"/>
      <c r="L178" s="36" t="s">
        <v>307</v>
      </c>
      <c r="M178" s="80"/>
    </row>
    <row r="179" spans="1:13">
      <c r="A179" s="9" t="s">
        <v>156</v>
      </c>
      <c r="B179" s="30">
        <f t="shared" si="42"/>
        <v>1230914.25</v>
      </c>
      <c r="C179" s="30">
        <f t="shared" si="43"/>
        <v>1345674</v>
      </c>
      <c r="D179" s="37">
        <v>409826.75</v>
      </c>
      <c r="E179" s="37">
        <v>423409</v>
      </c>
      <c r="F179" s="37">
        <v>409610.75</v>
      </c>
      <c r="G179" s="37">
        <v>393024</v>
      </c>
      <c r="H179" s="37">
        <v>411476.75</v>
      </c>
      <c r="I179" s="37">
        <v>529241</v>
      </c>
      <c r="J179" s="24"/>
      <c r="K179" s="38"/>
      <c r="L179" s="36" t="s">
        <v>308</v>
      </c>
      <c r="M179" s="80"/>
    </row>
    <row r="180" spans="1:13" outlineLevel="1">
      <c r="A180" s="9" t="s">
        <v>157</v>
      </c>
      <c r="B180" s="30">
        <f t="shared" si="42"/>
        <v>0</v>
      </c>
      <c r="C180" s="30">
        <f t="shared" si="43"/>
        <v>0</v>
      </c>
      <c r="D180" s="37">
        <v>0</v>
      </c>
      <c r="E180" s="37"/>
      <c r="F180" s="37">
        <v>0</v>
      </c>
      <c r="G180" s="37"/>
      <c r="H180" s="37">
        <v>0</v>
      </c>
      <c r="I180" s="37"/>
      <c r="J180" s="24"/>
      <c r="K180" s="38"/>
      <c r="L180" s="36" t="s">
        <v>309</v>
      </c>
      <c r="M180" s="80"/>
    </row>
    <row r="181" spans="1:13" outlineLevel="1">
      <c r="A181" s="9" t="s">
        <v>158</v>
      </c>
      <c r="B181" s="30">
        <f t="shared" si="42"/>
        <v>0</v>
      </c>
      <c r="C181" s="30">
        <f t="shared" si="43"/>
        <v>0</v>
      </c>
      <c r="D181" s="37">
        <v>0</v>
      </c>
      <c r="E181" s="37"/>
      <c r="F181" s="37">
        <v>0</v>
      </c>
      <c r="G181" s="37"/>
      <c r="H181" s="37">
        <v>0</v>
      </c>
      <c r="I181" s="37"/>
      <c r="J181" s="24"/>
      <c r="K181" s="38"/>
      <c r="L181" s="36" t="s">
        <v>310</v>
      </c>
      <c r="M181" s="80"/>
    </row>
    <row r="182" spans="1:13">
      <c r="A182" s="9" t="s">
        <v>159</v>
      </c>
      <c r="B182" s="30">
        <f t="shared" si="42"/>
        <v>47972671</v>
      </c>
      <c r="C182" s="30">
        <f t="shared" si="43"/>
        <v>46526358</v>
      </c>
      <c r="D182" s="37">
        <v>16353845</v>
      </c>
      <c r="E182" s="37">
        <v>10619879</v>
      </c>
      <c r="F182" s="37">
        <v>13888862</v>
      </c>
      <c r="G182" s="37">
        <v>15992617</v>
      </c>
      <c r="H182" s="37">
        <v>17729964</v>
      </c>
      <c r="I182" s="37">
        <v>19913862</v>
      </c>
      <c r="J182" s="24"/>
      <c r="K182" s="38"/>
      <c r="L182" s="36" t="s">
        <v>311</v>
      </c>
      <c r="M182" s="80"/>
    </row>
    <row r="183" spans="1:13">
      <c r="A183" s="9" t="s">
        <v>160</v>
      </c>
      <c r="B183" s="30">
        <f t="shared" si="42"/>
        <v>1812427</v>
      </c>
      <c r="C183" s="30">
        <f t="shared" si="43"/>
        <v>2373214</v>
      </c>
      <c r="D183" s="37">
        <v>610941</v>
      </c>
      <c r="E183" s="37">
        <v>788045</v>
      </c>
      <c r="F183" s="37">
        <v>593637</v>
      </c>
      <c r="G183" s="37">
        <v>785039</v>
      </c>
      <c r="H183" s="37">
        <v>607849</v>
      </c>
      <c r="I183" s="37">
        <v>800130</v>
      </c>
      <c r="J183" s="24"/>
      <c r="K183" s="38"/>
      <c r="L183" s="36" t="s">
        <v>312</v>
      </c>
      <c r="M183" s="80"/>
    </row>
    <row r="184" spans="1:13">
      <c r="A184" s="9" t="s">
        <v>161</v>
      </c>
      <c r="B184" s="30">
        <f t="shared" si="42"/>
        <v>1105198</v>
      </c>
      <c r="C184" s="30">
        <f t="shared" si="43"/>
        <v>1215741</v>
      </c>
      <c r="D184" s="37">
        <v>368099</v>
      </c>
      <c r="E184" s="37">
        <v>341479</v>
      </c>
      <c r="F184" s="37">
        <v>368140</v>
      </c>
      <c r="G184" s="37">
        <v>428726</v>
      </c>
      <c r="H184" s="37">
        <v>368959</v>
      </c>
      <c r="I184" s="37">
        <v>445536</v>
      </c>
      <c r="J184" s="24"/>
      <c r="K184" s="38"/>
      <c r="L184" s="36" t="s">
        <v>313</v>
      </c>
      <c r="M184" s="80"/>
    </row>
    <row r="185" spans="1:13">
      <c r="A185" s="9" t="s">
        <v>162</v>
      </c>
      <c r="B185" s="30">
        <f t="shared" ref="B185:B192" si="47">D185+F185+H185+J185</f>
        <v>16815000</v>
      </c>
      <c r="C185" s="30">
        <f t="shared" ref="C185:C192" si="48">E185+G185+I185+K185</f>
        <v>18573804</v>
      </c>
      <c r="D185" s="37">
        <v>5665000</v>
      </c>
      <c r="E185" s="37">
        <v>6191268</v>
      </c>
      <c r="F185" s="37">
        <v>5575000</v>
      </c>
      <c r="G185" s="37">
        <v>6191268</v>
      </c>
      <c r="H185" s="37">
        <v>5575000</v>
      </c>
      <c r="I185" s="37">
        <v>6191268</v>
      </c>
      <c r="J185" s="24"/>
      <c r="K185" s="38"/>
      <c r="L185" s="36" t="s">
        <v>314</v>
      </c>
      <c r="M185" s="80"/>
    </row>
    <row r="186" spans="1:13" outlineLevel="1">
      <c r="A186" s="65" t="s">
        <v>346</v>
      </c>
      <c r="B186" s="30">
        <f t="shared" si="47"/>
        <v>0</v>
      </c>
      <c r="C186" s="30">
        <f t="shared" si="48"/>
        <v>31966</v>
      </c>
      <c r="D186" s="37">
        <v>0</v>
      </c>
      <c r="E186" s="37"/>
      <c r="F186" s="37"/>
      <c r="G186" s="37">
        <v>31966</v>
      </c>
      <c r="H186" s="37"/>
      <c r="I186" s="37"/>
      <c r="J186" s="24"/>
      <c r="K186" s="38"/>
      <c r="L186" s="36" t="s">
        <v>328</v>
      </c>
      <c r="M186" s="80">
        <f>'[28]РеалВсего (с ТДЦ)'!C215</f>
        <v>0</v>
      </c>
    </row>
    <row r="187" spans="1:13" outlineLevel="1">
      <c r="A187" s="65" t="s">
        <v>347</v>
      </c>
      <c r="B187" s="30">
        <f t="shared" si="47"/>
        <v>0</v>
      </c>
      <c r="C187" s="30">
        <f t="shared" si="48"/>
        <v>590968</v>
      </c>
      <c r="D187" s="37">
        <v>0</v>
      </c>
      <c r="E187" s="37">
        <v>328631</v>
      </c>
      <c r="F187" s="37"/>
      <c r="G187" s="37">
        <v>210860</v>
      </c>
      <c r="H187" s="37"/>
      <c r="I187" s="37">
        <v>51477</v>
      </c>
      <c r="J187" s="24"/>
      <c r="K187" s="38"/>
      <c r="L187" s="36" t="s">
        <v>329</v>
      </c>
      <c r="M187" s="80">
        <f>'[28]РеалВсего (с ТДЦ)'!C216</f>
        <v>0</v>
      </c>
    </row>
    <row r="188" spans="1:13" outlineLevel="1">
      <c r="A188" s="9" t="s">
        <v>164</v>
      </c>
      <c r="B188" s="30">
        <f t="shared" si="47"/>
        <v>0</v>
      </c>
      <c r="C188" s="30">
        <f t="shared" si="48"/>
        <v>13771443</v>
      </c>
      <c r="D188" s="62">
        <v>0</v>
      </c>
      <c r="E188" s="37">
        <v>2454553</v>
      </c>
      <c r="F188" s="62"/>
      <c r="G188" s="37">
        <v>4536782</v>
      </c>
      <c r="H188" s="62"/>
      <c r="I188" s="37">
        <v>6780108</v>
      </c>
      <c r="J188" s="27"/>
      <c r="K188" s="63"/>
      <c r="L188" s="36" t="s">
        <v>315</v>
      </c>
    </row>
    <row r="189" spans="1:13" ht="38.25" outlineLevel="1">
      <c r="A189" s="9" t="s">
        <v>163</v>
      </c>
      <c r="B189" s="30">
        <f t="shared" si="47"/>
        <v>0</v>
      </c>
      <c r="C189" s="30">
        <f t="shared" si="48"/>
        <v>0</v>
      </c>
      <c r="D189" s="62">
        <v>0</v>
      </c>
      <c r="E189" s="62"/>
      <c r="F189" s="62"/>
      <c r="G189" s="62"/>
      <c r="H189" s="62"/>
      <c r="I189" s="62"/>
      <c r="J189" s="27"/>
      <c r="K189" s="63"/>
      <c r="L189" s="36" t="s">
        <v>316</v>
      </c>
    </row>
    <row r="190" spans="1:13" ht="51" outlineLevel="1">
      <c r="A190" s="9" t="s">
        <v>165</v>
      </c>
      <c r="B190" s="30">
        <f t="shared" si="47"/>
        <v>0</v>
      </c>
      <c r="C190" s="30">
        <f t="shared" si="48"/>
        <v>0</v>
      </c>
      <c r="D190" s="62">
        <v>0</v>
      </c>
      <c r="E190" s="62"/>
      <c r="F190" s="62"/>
      <c r="G190" s="62"/>
      <c r="H190" s="62"/>
      <c r="I190" s="62"/>
      <c r="J190" s="27"/>
      <c r="K190" s="63"/>
      <c r="L190" s="36" t="s">
        <v>317</v>
      </c>
    </row>
    <row r="191" spans="1:13" ht="38.25" outlineLevel="1">
      <c r="A191" s="65" t="s">
        <v>334</v>
      </c>
      <c r="B191" s="30">
        <f t="shared" si="47"/>
        <v>0</v>
      </c>
      <c r="C191" s="30">
        <f t="shared" si="48"/>
        <v>885133</v>
      </c>
      <c r="D191" s="62">
        <v>0</v>
      </c>
      <c r="E191" s="62">
        <v>251094</v>
      </c>
      <c r="F191" s="62"/>
      <c r="G191" s="62">
        <v>339584</v>
      </c>
      <c r="H191" s="62"/>
      <c r="I191" s="62">
        <v>294455</v>
      </c>
      <c r="J191" s="27"/>
      <c r="K191" s="63"/>
      <c r="L191" s="36" t="s">
        <v>331</v>
      </c>
    </row>
    <row r="192" spans="1:13" ht="13.5" thickBot="1">
      <c r="A192" s="65" t="s">
        <v>335</v>
      </c>
      <c r="B192" s="30">
        <f t="shared" si="47"/>
        <v>4422</v>
      </c>
      <c r="C192" s="30">
        <f t="shared" si="48"/>
        <v>1027440</v>
      </c>
      <c r="D192" s="37">
        <v>1474</v>
      </c>
      <c r="E192" s="62">
        <v>189340</v>
      </c>
      <c r="F192" s="37">
        <v>1474</v>
      </c>
      <c r="G192" s="37">
        <v>418385</v>
      </c>
      <c r="H192" s="37">
        <v>1474</v>
      </c>
      <c r="I192" s="37">
        <v>419715</v>
      </c>
      <c r="J192" s="24"/>
      <c r="K192" s="38"/>
      <c r="L192" s="64" t="s">
        <v>330</v>
      </c>
    </row>
    <row r="193" spans="1:11" ht="25.5" outlineLevel="1">
      <c r="A193" s="19" t="s">
        <v>166</v>
      </c>
      <c r="B193" s="19"/>
      <c r="C193" s="20">
        <f t="shared" ref="C193" si="49">SUM(D193:K193)</f>
        <v>0</v>
      </c>
      <c r="D193" s="21">
        <f>[26]РеалПрод!C221+[27]Свод!C209</f>
        <v>0</v>
      </c>
      <c r="E193" s="21"/>
      <c r="F193" s="21"/>
      <c r="G193" s="21">
        <f>[26]РеалПрод!D221+[27]Свод!D209</f>
        <v>0</v>
      </c>
      <c r="H193" s="21"/>
      <c r="I193" s="21">
        <f>[26]РеалПрод!E221+[27]Свод!E209</f>
        <v>0</v>
      </c>
      <c r="J193" s="21"/>
      <c r="K193" s="21">
        <f>[26]РеалПрод!F221+[27]Свод!F209</f>
        <v>0</v>
      </c>
    </row>
  </sheetData>
  <mergeCells count="9">
    <mergeCell ref="J8:K8"/>
    <mergeCell ref="B7:C8"/>
    <mergeCell ref="A7:A9"/>
    <mergeCell ref="A5:K5"/>
    <mergeCell ref="A6:K6"/>
    <mergeCell ref="D8:E8"/>
    <mergeCell ref="F8:G8"/>
    <mergeCell ref="H8:I8"/>
    <mergeCell ref="D7:G7"/>
  </mergeCells>
  <pageMargins left="0.35433070866141736" right="0" top="3.937007874015748E-2" bottom="0.15748031496062992" header="0.51181102362204722" footer="0.51181102362204722"/>
  <pageSetup paperSize="9" scale="57" fitToHeight="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РеалВсего (с ТДЦ)</vt:lpstr>
      <vt:lpstr>'РеалВсего (с ТДЦ)'!Заголовки_для_печати</vt:lpstr>
      <vt:lpstr>'РеалВсего (с ТДЦ)'!Область_печати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2025-10-09T07:29:27Z</dcterms:modified>
</cp:coreProperties>
</file>